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dmin\Desktop\Microtec\5204-20260108\03_Engineering workspace\5204 - Latest Documents\Lists\Loads list-19.04.2026\DRAFT\"/>
    </mc:Choice>
  </mc:AlternateContent>
  <xr:revisionPtr revIDLastSave="0" documentId="13_ncr:1_{3682AF51-C380-41B2-90E9-DCE216E7DC59}" xr6:coauthVersionLast="47" xr6:coauthVersionMax="47" xr10:uidLastSave="{00000000-0000-0000-0000-000000000000}"/>
  <bookViews>
    <workbookView xWindow="-120" yWindow="-120" windowWidth="21840" windowHeight="13140" xr2:uid="{00000000-000D-0000-FFFF-FFFF00000000}"/>
  </bookViews>
  <sheets>
    <sheet name="Load List" sheetId="5" r:id="rId1"/>
    <sheet name="Ducts Calc - Ali" sheetId="6" state="hidden" r:id="rId2"/>
    <sheet name="Loads Check" sheetId="7" state="hidden" r:id="rId3"/>
  </sheets>
  <definedNames>
    <definedName name="_xlnm._FilterDatabase" localSheetId="0" hidden="1">'Load List'!$D$10:$E$30</definedName>
    <definedName name="_xlnm.Print_Area" localSheetId="0">'Load List'!$B$2:$M$46</definedName>
    <definedName name="_xlnm.Print_Area" localSheetId="2">'Loads Check'!$A$1:$K$31</definedName>
    <definedName name="_xlnm.Print_Titles" localSheetId="0">'Load List'!$2:$10</definedName>
  </definedNames>
  <calcPr calcId="191029" iterate="1" iterateCount="10"/>
</workbook>
</file>

<file path=xl/calcChain.xml><?xml version="1.0" encoding="utf-8"?>
<calcChain xmlns="http://schemas.openxmlformats.org/spreadsheetml/2006/main">
  <c r="H21" i="5" l="1"/>
  <c r="H14" i="5"/>
  <c r="L20" i="5"/>
  <c r="G16" i="5" l="1"/>
  <c r="G17" i="5"/>
  <c r="G18" i="5"/>
  <c r="G19" i="5"/>
  <c r="G15" i="5"/>
  <c r="L13" i="5" l="1"/>
  <c r="J13" i="5" s="1"/>
  <c r="L12" i="5"/>
  <c r="J12" i="5" s="1"/>
  <c r="L11" i="5"/>
  <c r="J11" i="5" s="1"/>
  <c r="L31" i="5"/>
  <c r="J31" i="5" s="1"/>
  <c r="L15" i="5"/>
  <c r="L34" i="5"/>
  <c r="L33" i="5"/>
  <c r="L32" i="5"/>
  <c r="J32" i="5" s="1"/>
  <c r="L16" i="5"/>
  <c r="L17" i="5"/>
  <c r="L18" i="5"/>
  <c r="L19" i="5"/>
  <c r="I26" i="5"/>
  <c r="L26" i="5" s="1"/>
  <c r="I25" i="5"/>
  <c r="L25" i="5" s="1"/>
  <c r="I24" i="5"/>
  <c r="L24" i="5" s="1"/>
  <c r="I23" i="5"/>
  <c r="L23" i="5" s="1"/>
  <c r="I22" i="5"/>
  <c r="L22" i="5" s="1"/>
  <c r="I14" i="5"/>
  <c r="L14" i="5" l="1"/>
  <c r="I21" i="5"/>
  <c r="L21" i="5" s="1"/>
  <c r="E17" i="7" l="1"/>
  <c r="E22" i="7"/>
  <c r="E11" i="7"/>
  <c r="H11" i="7" s="1"/>
  <c r="E4" i="7" l="1"/>
  <c r="E29" i="7"/>
  <c r="E3" i="7" l="1"/>
  <c r="E2" i="7"/>
  <c r="E27" i="7"/>
  <c r="D24" i="7"/>
  <c r="D11" i="7" l="1"/>
  <c r="D3" i="7"/>
  <c r="G3" i="7" s="1"/>
  <c r="H3" i="7" s="1"/>
  <c r="D4" i="7"/>
  <c r="G4" i="7" s="1"/>
  <c r="H4" i="7" s="1"/>
  <c r="D6" i="7"/>
  <c r="D7" i="7"/>
  <c r="D8" i="7"/>
  <c r="D9" i="7"/>
  <c r="D10" i="7"/>
  <c r="D12" i="7"/>
  <c r="D13" i="7"/>
  <c r="D14" i="7"/>
  <c r="D15" i="7"/>
  <c r="D16" i="7"/>
  <c r="D23" i="7"/>
  <c r="D25" i="7"/>
  <c r="D26" i="7"/>
  <c r="D27" i="7"/>
  <c r="G27" i="7" s="1"/>
  <c r="H27" i="7" s="1"/>
  <c r="D28" i="7"/>
  <c r="G28" i="7" s="1"/>
  <c r="D29" i="7"/>
  <c r="G29" i="7" s="1"/>
  <c r="H29" i="7" s="1"/>
  <c r="D30" i="7"/>
  <c r="D2" i="7"/>
  <c r="G2" i="7" s="1"/>
  <c r="H2" i="7" s="1"/>
  <c r="C23" i="7"/>
  <c r="C24" i="7"/>
  <c r="C25" i="7"/>
  <c r="C26" i="7"/>
  <c r="C27" i="7"/>
  <c r="C28" i="7"/>
  <c r="C29" i="7"/>
  <c r="C30" i="7"/>
  <c r="C3" i="7"/>
  <c r="C4" i="7"/>
  <c r="C6" i="7"/>
  <c r="C7" i="7"/>
  <c r="C8" i="7"/>
  <c r="C9" i="7"/>
  <c r="C10" i="7"/>
  <c r="C11" i="7"/>
  <c r="C12" i="7"/>
  <c r="C13" i="7"/>
  <c r="C14" i="7"/>
  <c r="C15" i="7"/>
  <c r="C16" i="7"/>
  <c r="C2" i="7"/>
  <c r="G12" i="7" l="1"/>
  <c r="G13" i="7" l="1"/>
  <c r="G15" i="7"/>
  <c r="G16" i="7"/>
  <c r="B12" i="5"/>
  <c r="G14" i="7" l="1"/>
  <c r="N54" i="6"/>
  <c r="M54" i="6"/>
  <c r="N53" i="6"/>
  <c r="M53" i="6"/>
  <c r="N52" i="6"/>
  <c r="M52" i="6"/>
  <c r="N51" i="6"/>
  <c r="M51" i="6"/>
  <c r="N50" i="6"/>
  <c r="M50" i="6"/>
  <c r="N49" i="6"/>
  <c r="M49" i="6"/>
  <c r="N48" i="6"/>
  <c r="M48" i="6"/>
  <c r="N44" i="6"/>
  <c r="M44" i="6"/>
  <c r="N43" i="6"/>
  <c r="M43" i="6"/>
  <c r="M46" i="6" s="1"/>
  <c r="N39" i="6"/>
  <c r="M39" i="6"/>
  <c r="N38" i="6"/>
  <c r="M38" i="6"/>
  <c r="N37" i="6"/>
  <c r="M37" i="6"/>
  <c r="N36" i="6"/>
  <c r="M36" i="6"/>
  <c r="N35" i="6"/>
  <c r="M35" i="6"/>
  <c r="N34" i="6"/>
  <c r="M34" i="6"/>
  <c r="I33" i="6"/>
  <c r="M33" i="6" s="1"/>
  <c r="I32" i="6"/>
  <c r="N32" i="6" s="1"/>
  <c r="N31" i="6"/>
  <c r="M31" i="6"/>
  <c r="N27" i="6"/>
  <c r="M27" i="6"/>
  <c r="N26" i="6"/>
  <c r="M26" i="6"/>
  <c r="N25" i="6"/>
  <c r="M25" i="6"/>
  <c r="N24" i="6"/>
  <c r="M24" i="6"/>
  <c r="N23" i="6"/>
  <c r="M23" i="6"/>
  <c r="N22" i="6"/>
  <c r="M22" i="6"/>
  <c r="N21" i="6"/>
  <c r="M21" i="6"/>
  <c r="N20" i="6"/>
  <c r="M20" i="6"/>
  <c r="N19" i="6"/>
  <c r="M19" i="6"/>
  <c r="N18" i="6"/>
  <c r="M18" i="6"/>
  <c r="N17" i="6"/>
  <c r="M17" i="6"/>
  <c r="N16" i="6"/>
  <c r="M16" i="6"/>
  <c r="N15" i="6"/>
  <c r="M15" i="6"/>
  <c r="N14" i="6"/>
  <c r="M14" i="6"/>
  <c r="N13" i="6"/>
  <c r="M13" i="6"/>
  <c r="N12" i="6"/>
  <c r="M12" i="6"/>
  <c r="N11" i="6"/>
  <c r="M11" i="6"/>
  <c r="N10" i="6"/>
  <c r="M10" i="6"/>
  <c r="N9" i="6"/>
  <c r="M9" i="6"/>
  <c r="O44" i="6" l="1"/>
  <c r="O39" i="6"/>
  <c r="O51" i="6"/>
  <c r="M56" i="6"/>
  <c r="F22" i="7" s="1"/>
  <c r="N29" i="6"/>
  <c r="O49" i="6"/>
  <c r="O53" i="6"/>
  <c r="O31" i="6"/>
  <c r="P9" i="6"/>
  <c r="O34" i="6"/>
  <c r="O36" i="6"/>
  <c r="O9" i="6"/>
  <c r="O15" i="6"/>
  <c r="O17" i="6"/>
  <c r="O19" i="6"/>
  <c r="O21" i="6"/>
  <c r="O37" i="6"/>
  <c r="O48" i="6"/>
  <c r="O11" i="6"/>
  <c r="P11" i="6"/>
  <c r="M29" i="6"/>
  <c r="F11" i="7" s="1"/>
  <c r="P10" i="6"/>
  <c r="O12" i="6"/>
  <c r="P12" i="6"/>
  <c r="O14" i="6"/>
  <c r="O16" i="6"/>
  <c r="O18" i="6"/>
  <c r="O20" i="6"/>
  <c r="O35" i="6"/>
  <c r="O22" i="6"/>
  <c r="O24" i="6"/>
  <c r="O26" i="6"/>
  <c r="O50" i="6"/>
  <c r="O52" i="6"/>
  <c r="O54" i="6"/>
  <c r="O13" i="6"/>
  <c r="P13" i="6"/>
  <c r="O23" i="6"/>
  <c r="O25" i="6"/>
  <c r="O27" i="6"/>
  <c r="O38" i="6"/>
  <c r="O43" i="6"/>
  <c r="N46" i="6"/>
  <c r="N56" i="6"/>
  <c r="M32" i="6"/>
  <c r="M41" i="6" s="1"/>
  <c r="F29" i="7" s="1"/>
  <c r="O10" i="6"/>
  <c r="N33" i="6"/>
  <c r="O33" i="6" s="1"/>
  <c r="O46" i="6" l="1"/>
  <c r="O29" i="6"/>
  <c r="O56" i="6"/>
  <c r="O32" i="6"/>
  <c r="O41" i="6" s="1"/>
  <c r="N41" i="6"/>
  <c r="G22" i="7" l="1"/>
  <c r="H22" i="7" s="1"/>
  <c r="B1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H12" authorId="0" shapeId="0" xr:uid="{AFC471B3-90C3-4AD1-938A-AD73D8328E8E}">
      <text>
        <r>
          <rPr>
            <b/>
            <sz val="9"/>
            <color indexed="81"/>
            <rFont val="Tahoma"/>
          </rPr>
          <t>Admin:</t>
        </r>
        <r>
          <rPr>
            <sz val="9"/>
            <color indexed="81"/>
            <rFont val="Tahoma"/>
          </rPr>
          <t xml:space="preserve">
Was 12</t>
        </r>
      </text>
    </comment>
    <comment ref="H19" authorId="0" shapeId="0" xr:uid="{719EA604-FFA4-4D5D-92CB-71261E8D1D25}">
      <text>
        <r>
          <rPr>
            <b/>
            <sz val="9"/>
            <color indexed="81"/>
            <rFont val="Tahoma"/>
            <family val="2"/>
          </rPr>
          <t>Admin:</t>
        </r>
        <r>
          <rPr>
            <sz val="9"/>
            <color indexed="81"/>
            <rFont val="Tahoma"/>
            <family val="2"/>
          </rPr>
          <t xml:space="preserve">
TO BE CHECKED WITH BODA</t>
        </r>
      </text>
    </comment>
    <comment ref="H20" authorId="0" shapeId="0" xr:uid="{C6100B59-E6C2-49F6-936C-7F72B9C2490A}">
      <text>
        <r>
          <rPr>
            <b/>
            <sz val="9"/>
            <color indexed="81"/>
            <rFont val="Tahoma"/>
            <family val="2"/>
          </rPr>
          <t>Admin:
WAS 19</t>
        </r>
      </text>
    </comment>
    <comment ref="H21" authorId="0" shapeId="0" xr:uid="{50FC2411-1713-4EC9-BFE0-F09F4E55DA20}">
      <text>
        <r>
          <rPr>
            <b/>
            <sz val="9"/>
            <color indexed="81"/>
            <rFont val="Tahoma"/>
            <family val="2"/>
          </rPr>
          <t>Admin:</t>
        </r>
        <r>
          <rPr>
            <sz val="9"/>
            <color indexed="81"/>
            <rFont val="Tahoma"/>
            <family val="2"/>
          </rPr>
          <t xml:space="preserve">
WAS 132.5</t>
        </r>
      </text>
    </comment>
    <comment ref="H22" authorId="0" shapeId="0" xr:uid="{F2FD1E33-2345-4E4B-B663-C8FD9C71E3DA}">
      <text>
        <r>
          <rPr>
            <b/>
            <sz val="9"/>
            <color indexed="81"/>
            <rFont val="Tahoma"/>
            <family val="2"/>
          </rPr>
          <t>Admin:</t>
        </r>
        <r>
          <rPr>
            <sz val="9"/>
            <color indexed="81"/>
            <rFont val="Tahoma"/>
            <family val="2"/>
          </rPr>
          <t xml:space="preserve">
WAS 25</t>
        </r>
      </text>
    </comment>
    <comment ref="H23" authorId="0" shapeId="0" xr:uid="{DEACAB0D-3D17-4D03-BF2C-84C79C43CAE9}">
      <text>
        <r>
          <rPr>
            <b/>
            <sz val="9"/>
            <color indexed="81"/>
            <rFont val="Tahoma"/>
            <family val="2"/>
          </rPr>
          <t>Admin:</t>
        </r>
        <r>
          <rPr>
            <sz val="9"/>
            <color indexed="81"/>
            <rFont val="Tahoma"/>
            <family val="2"/>
          </rPr>
          <t xml:space="preserve">
WAS 43.8</t>
        </r>
      </text>
    </comment>
    <comment ref="H24" authorId="0" shapeId="0" xr:uid="{20AFB3E0-463E-420B-A717-CA95C56C8878}">
      <text>
        <r>
          <rPr>
            <b/>
            <sz val="9"/>
            <color indexed="81"/>
            <rFont val="Tahoma"/>
            <family val="2"/>
          </rPr>
          <t>Admin:</t>
        </r>
        <r>
          <rPr>
            <sz val="9"/>
            <color indexed="81"/>
            <rFont val="Tahoma"/>
            <family val="2"/>
          </rPr>
          <t xml:space="preserve">
WAS 50</t>
        </r>
      </text>
    </comment>
    <comment ref="H25" authorId="0" shapeId="0" xr:uid="{13617599-640C-4248-B42E-F67D140F4578}">
      <text>
        <r>
          <rPr>
            <b/>
            <sz val="9"/>
            <color indexed="81"/>
            <rFont val="Tahoma"/>
            <family val="2"/>
          </rPr>
          <t>Admin:</t>
        </r>
        <r>
          <rPr>
            <sz val="9"/>
            <color indexed="81"/>
            <rFont val="Tahoma"/>
            <family val="2"/>
          </rPr>
          <t xml:space="preserve">
WAS 63</t>
        </r>
      </text>
    </comment>
    <comment ref="H26" authorId="0" shapeId="0" xr:uid="{AB554559-E1B4-4471-8B42-A5CEA2969115}">
      <text>
        <r>
          <rPr>
            <b/>
            <sz val="9"/>
            <color indexed="81"/>
            <rFont val="Tahoma"/>
            <family val="2"/>
          </rPr>
          <t>Admin:</t>
        </r>
        <r>
          <rPr>
            <sz val="9"/>
            <color indexed="81"/>
            <rFont val="Tahoma"/>
            <family val="2"/>
          </rPr>
          <t xml:space="preserve">
WAS 7.5</t>
        </r>
      </text>
    </comment>
    <comment ref="H27" authorId="0" shapeId="0" xr:uid="{BB99C7C9-0380-4444-9E93-CA4FAB2D3BC4}">
      <text>
        <r>
          <rPr>
            <b/>
            <sz val="9"/>
            <color indexed="81"/>
            <rFont val="Tahoma"/>
            <family val="2"/>
          </rPr>
          <t>Admin:</t>
        </r>
        <r>
          <rPr>
            <sz val="9"/>
            <color indexed="81"/>
            <rFont val="Tahoma"/>
            <family val="2"/>
          </rPr>
          <t xml:space="preserve">
WAS 100</t>
        </r>
      </text>
    </comment>
    <comment ref="H31" authorId="0" shapeId="0" xr:uid="{C9DBD1AD-44D5-4747-A050-86F08F39C8B5}">
      <text>
        <r>
          <rPr>
            <b/>
            <sz val="9"/>
            <color indexed="81"/>
            <rFont val="Tahoma"/>
            <family val="2"/>
          </rPr>
          <t>Admin:</t>
        </r>
        <r>
          <rPr>
            <sz val="9"/>
            <color indexed="81"/>
            <rFont val="Tahoma"/>
            <family val="2"/>
          </rPr>
          <t xml:space="preserve">
WAS 10</t>
        </r>
      </text>
    </comment>
    <comment ref="H33" authorId="0" shapeId="0" xr:uid="{3C3B16E0-C243-4E7A-9E4F-560A7C4B28B8}">
      <text>
        <r>
          <rPr>
            <b/>
            <sz val="9"/>
            <color indexed="81"/>
            <rFont val="Tahoma"/>
            <family val="2"/>
          </rPr>
          <t>Admin:</t>
        </r>
        <r>
          <rPr>
            <sz val="9"/>
            <color indexed="81"/>
            <rFont val="Tahoma"/>
            <family val="2"/>
          </rPr>
          <t xml:space="preserve">
WAS 40</t>
        </r>
      </text>
    </comment>
    <comment ref="H34" authorId="0" shapeId="0" xr:uid="{C44F9128-5DC0-498F-8E58-77FD96213A49}">
      <text>
        <r>
          <rPr>
            <b/>
            <sz val="9"/>
            <color indexed="81"/>
            <rFont val="Tahoma"/>
            <family val="2"/>
          </rPr>
          <t>Admin:</t>
        </r>
        <r>
          <rPr>
            <sz val="9"/>
            <color indexed="81"/>
            <rFont val="Tahoma"/>
            <family val="2"/>
          </rPr>
          <t xml:space="preserve">
WAS 30</t>
        </r>
      </text>
    </comment>
  </commentList>
</comments>
</file>

<file path=xl/sharedStrings.xml><?xml version="1.0" encoding="utf-8"?>
<sst xmlns="http://schemas.openxmlformats.org/spreadsheetml/2006/main" count="573" uniqueCount="200">
  <si>
    <t>EQUIPMENT LOAD LIST</t>
  </si>
  <si>
    <t>–</t>
  </si>
  <si>
    <t>REMARKS</t>
  </si>
  <si>
    <t>ITEM No.</t>
  </si>
  <si>
    <t>EQUIPMENT
TAG No.</t>
  </si>
  <si>
    <t>EQUIPMENT DESCRIPTION</t>
  </si>
  <si>
    <t>STARCH DRYER SEPARATION CYCLONES</t>
  </si>
  <si>
    <t>STARCH DRYER COLLECTING HOPPERS</t>
  </si>
  <si>
    <t>DRY STARCH RECEIVING SILO</t>
  </si>
  <si>
    <t>SILO AIRLOCK</t>
  </si>
  <si>
    <t>DRY STARCH SCREW CONVEYOR</t>
  </si>
  <si>
    <t>STARCH DRYER FAN</t>
  </si>
  <si>
    <t>F6506~6511</t>
  </si>
  <si>
    <t>B6506~6511</t>
  </si>
  <si>
    <t>B6512</t>
  </si>
  <si>
    <t>H6514</t>
  </si>
  <si>
    <t>H6513</t>
  </si>
  <si>
    <t>V6515</t>
  </si>
  <si>
    <t>H6202</t>
  </si>
  <si>
    <t>T6505</t>
  </si>
  <si>
    <t>MODIFIED STARCH DRYING PROJECT – AGRANA – ROMANIA</t>
  </si>
  <si>
    <t>3.2 × 1.5 × 2.4</t>
  </si>
  <si>
    <t>B6200, R6201</t>
  </si>
  <si>
    <t>W6501/3/4</t>
  </si>
  <si>
    <t>DYNAMIC LOAD COEFFICIENT</t>
  </si>
  <si>
    <t>4.4 × 0.5 × 1.6</t>
  </si>
  <si>
    <t>H6203, H6204</t>
  </si>
  <si>
    <t>3.5 × 1.5 × 1</t>
  </si>
  <si>
    <r>
      <rPr>
        <b/>
        <sz val="11"/>
        <rFont val="Calibri"/>
        <family val="2"/>
        <scheme val="minor"/>
      </rPr>
      <t>PROJECT No. :</t>
    </r>
    <r>
      <rPr>
        <sz val="11"/>
        <rFont val="Calibri"/>
        <family val="2"/>
        <scheme val="minor"/>
      </rPr>
      <t xml:space="preserve"> 5204</t>
    </r>
  </si>
  <si>
    <t>L=14.4 | 1.3 × 0.8</t>
  </si>
  <si>
    <t>L=9.6 | 1.37 × 0.95</t>
  </si>
  <si>
    <t>Ø 1.6 × 4.75</t>
  </si>
  <si>
    <t>Ø 1.12 × 7.72</t>
  </si>
  <si>
    <t>1 × 0.38 × 0.45</t>
  </si>
  <si>
    <t>4.25 × 0.8 × 0.5</t>
  </si>
  <si>
    <t>3.8 × 2.4 × 4</t>
  </si>
  <si>
    <t>L=15.5 | Ø 1.5</t>
  </si>
  <si>
    <t>GF</t>
  </si>
  <si>
    <t>+ 5.90</t>
  </si>
  <si>
    <t>thickness (mm)</t>
  </si>
  <si>
    <t>duct length
(m)</t>
  </si>
  <si>
    <t>circular cross section</t>
  </si>
  <si>
    <t>rectangular cross section</t>
  </si>
  <si>
    <t>duct weight
empty
(kg)</t>
  </si>
  <si>
    <t>duct weight
full of starch
(kg)</t>
  </si>
  <si>
    <t>duct dia.
(mm)</t>
  </si>
  <si>
    <t>diffuser/ frustrum dia. (mm)</t>
  </si>
  <si>
    <t>torus/bend radius (mm)</t>
  </si>
  <si>
    <t>duct width
(mm)</t>
  </si>
  <si>
    <t>duct height
(mm)</t>
  </si>
  <si>
    <t>bend shorter radius (mm)</t>
  </si>
  <si>
    <t>main ducts</t>
  </si>
  <si>
    <t>section 1</t>
  </si>
  <si>
    <t>1-1</t>
  </si>
  <si>
    <t>1-2</t>
  </si>
  <si>
    <t>1-3</t>
  </si>
  <si>
    <t>1-4</t>
  </si>
  <si>
    <t>1-5</t>
  </si>
  <si>
    <t>1-6</t>
  </si>
  <si>
    <t>section 2</t>
  </si>
  <si>
    <t>2-1</t>
  </si>
  <si>
    <t>2-2</t>
  </si>
  <si>
    <t>2-3</t>
  </si>
  <si>
    <t>section 3</t>
  </si>
  <si>
    <t>section 4</t>
  </si>
  <si>
    <t>4-1</t>
  </si>
  <si>
    <t>4-2</t>
  </si>
  <si>
    <t>4-3</t>
  </si>
  <si>
    <t>section 5</t>
  </si>
  <si>
    <t>5-1</t>
  </si>
  <si>
    <t>5-2</t>
  </si>
  <si>
    <t>section 6</t>
  </si>
  <si>
    <t>section 7</t>
  </si>
  <si>
    <t>section 8</t>
  </si>
  <si>
    <t>section 9</t>
  </si>
  <si>
    <t>total</t>
  </si>
  <si>
    <t>fan inlet</t>
  </si>
  <si>
    <t>6-1</t>
  </si>
  <si>
    <t>6-2</t>
  </si>
  <si>
    <t>fan outlet</t>
  </si>
  <si>
    <t>1 cyclone and 1 bin</t>
  </si>
  <si>
    <t>3-1</t>
  </si>
  <si>
    <t>3-2</t>
  </si>
  <si>
    <t>silo</t>
  </si>
  <si>
    <t>6 cyclones and 6 bins + silo</t>
  </si>
  <si>
    <t>Cylinder surface area and volume formulae:</t>
  </si>
  <si>
    <t>Torus surface area and volume formulae:</t>
  </si>
  <si>
    <t>Frustum surface area and volume formulae:</t>
  </si>
  <si>
    <r>
      <t xml:space="preserve">ducts colours as per marked up layout
</t>
    </r>
    <r>
      <rPr>
        <sz val="11"/>
        <color theme="1"/>
        <rFont val="Calibri"/>
        <family val="2"/>
      </rPr>
      <t>↓</t>
    </r>
  </si>
  <si>
    <r>
      <t xml:space="preserve">calculated figures colours are according to each section geometry:
black for non-circular sections, </t>
    </r>
    <r>
      <rPr>
        <i/>
        <sz val="11"/>
        <color rgb="FFFF0000"/>
        <rFont val="Calibri"/>
        <family val="2"/>
        <scheme val="minor"/>
      </rPr>
      <t>red for cylindrical sections</t>
    </r>
    <r>
      <rPr>
        <i/>
        <sz val="11"/>
        <color theme="1"/>
        <rFont val="Calibri"/>
        <family val="2"/>
        <scheme val="minor"/>
      </rPr>
      <t xml:space="preserve">, </t>
    </r>
    <r>
      <rPr>
        <i/>
        <sz val="11"/>
        <color rgb="FF00B050"/>
        <rFont val="Calibri"/>
        <family val="2"/>
        <scheme val="minor"/>
      </rPr>
      <t>green for donut sections</t>
    </r>
    <r>
      <rPr>
        <i/>
        <sz val="11"/>
        <color theme="1"/>
        <rFont val="Calibri"/>
        <family val="2"/>
        <scheme val="minor"/>
      </rPr>
      <t xml:space="preserve"> and </t>
    </r>
    <r>
      <rPr>
        <i/>
        <sz val="11"/>
        <color rgb="FF0070C0"/>
        <rFont val="Calibri"/>
        <family val="2"/>
        <scheme val="minor"/>
      </rPr>
      <t>blue for conical sections</t>
    </r>
    <r>
      <rPr>
        <i/>
        <sz val="11"/>
        <color theme="1"/>
        <rFont val="Calibri"/>
        <family val="2"/>
        <scheme val="minor"/>
      </rPr>
      <t>.</t>
    </r>
  </si>
  <si>
    <r>
      <t xml:space="preserve">steel </t>
    </r>
    <r>
      <rPr>
        <sz val="11"/>
        <color theme="1"/>
        <rFont val="Calibri"/>
        <family val="2"/>
      </rPr>
      <t>ρ</t>
    </r>
    <r>
      <rPr>
        <sz val="11"/>
        <color theme="1"/>
        <rFont val="Calibri"/>
        <family val="2"/>
        <scheme val="minor"/>
      </rPr>
      <t xml:space="preserve"> (kg/m³)</t>
    </r>
  </si>
  <si>
    <r>
      <t xml:space="preserve">starch powder bulk </t>
    </r>
    <r>
      <rPr>
        <sz val="11"/>
        <color theme="1"/>
        <rFont val="Calibri"/>
        <family val="2"/>
      </rPr>
      <t>ρ</t>
    </r>
    <r>
      <rPr>
        <sz val="11"/>
        <color theme="1"/>
        <rFont val="Calibri"/>
        <family val="2"/>
        <scheme val="minor"/>
      </rPr>
      <t xml:space="preserve"> (kg/m³)</t>
    </r>
  </si>
  <si>
    <r>
      <t>volume
(m</t>
    </r>
    <r>
      <rPr>
        <b/>
        <sz val="11"/>
        <color theme="1"/>
        <rFont val="Calibri"/>
        <family val="2"/>
      </rPr>
      <t>³</t>
    </r>
    <r>
      <rPr>
        <b/>
        <sz val="11"/>
        <color theme="1"/>
        <rFont val="Calibri"/>
        <family val="2"/>
        <scheme val="minor"/>
      </rPr>
      <t>)</t>
    </r>
  </si>
  <si>
    <r>
      <t>bend angle
(</t>
    </r>
    <r>
      <rPr>
        <sz val="11"/>
        <color theme="1"/>
        <rFont val="Calibri"/>
        <family val="2"/>
      </rPr>
      <t>°</t>
    </r>
    <r>
      <rPr>
        <sz val="11"/>
        <color theme="1"/>
        <rFont val="Calibri"/>
        <family val="2"/>
        <scheme val="minor"/>
      </rPr>
      <t>)</t>
    </r>
  </si>
  <si>
    <r>
      <t xml:space="preserve">starch cake (42% moisture) </t>
    </r>
    <r>
      <rPr>
        <sz val="11"/>
        <color theme="1"/>
        <rFont val="Calibri"/>
        <family val="2"/>
      </rPr>
      <t>ρ</t>
    </r>
    <r>
      <rPr>
        <sz val="11"/>
        <color theme="1"/>
        <rFont val="Calibri"/>
        <family val="2"/>
        <scheme val="minor"/>
      </rPr>
      <t xml:space="preserve"> (kg/m³)</t>
    </r>
  </si>
  <si>
    <t>duct weight full of wet starch (kg)</t>
  </si>
  <si>
    <t>Row</t>
  </si>
  <si>
    <t>Equipment TAG No.</t>
  </si>
  <si>
    <t>Equipment Name</t>
  </si>
  <si>
    <t>Note</t>
  </si>
  <si>
    <t>Boda</t>
  </si>
  <si>
    <t>Difference</t>
  </si>
  <si>
    <t>Section</t>
  </si>
  <si>
    <t>Starch cake inlet</t>
  </si>
  <si>
    <t>Air Heater</t>
  </si>
  <si>
    <t>-</t>
  </si>
  <si>
    <t>Microtec-3D</t>
  </si>
  <si>
    <t>Microtec-Engineering Designer's calculations</t>
  </si>
  <si>
    <t>Starch dryer duct</t>
  </si>
  <si>
    <t>To be reconfirmed by Boda</t>
  </si>
  <si>
    <t>Dry starch</t>
  </si>
  <si>
    <t>Wet Scrubber</t>
  </si>
  <si>
    <t>Platforms</t>
  </si>
  <si>
    <t>Total weights of Part1 to Part5, By boda should be 9812.5, where as total is stated 14000, to be rechecked by Boda</t>
  </si>
  <si>
    <t>To be checked by Boda</t>
  </si>
  <si>
    <t>Dry Starch screw conveyor</t>
  </si>
  <si>
    <t>Considerable difference</t>
  </si>
  <si>
    <t>To be asked from Boda</t>
  </si>
  <si>
    <t>Dymaic load coefficient</t>
  </si>
  <si>
    <t>Full weight</t>
  </si>
  <si>
    <t>Needed</t>
  </si>
  <si>
    <t>Dry Starch seperating &amp; collecting</t>
  </si>
  <si>
    <t>Heat exchangers</t>
  </si>
  <si>
    <t>Starch dryer fan</t>
  </si>
  <si>
    <t>Platform1</t>
  </si>
  <si>
    <t>Platform2</t>
  </si>
  <si>
    <t>Platform3</t>
  </si>
  <si>
    <t>Platform4</t>
  </si>
  <si>
    <t>Dryer ducts from fan outlets</t>
  </si>
  <si>
    <t>SECTION</t>
  </si>
  <si>
    <t>STARCH DRYER DUCT</t>
  </si>
  <si>
    <t>LOAD ON FLOOR</t>
  </si>
  <si>
    <t>AIR HEATER ASSEMBLY</t>
  </si>
  <si>
    <t>NA</t>
  </si>
  <si>
    <t>T6505 - PART 1</t>
  </si>
  <si>
    <t>T6505 - PART 2</t>
  </si>
  <si>
    <t>T6505 - PART 3</t>
  </si>
  <si>
    <t>T6505 - PART 4</t>
  </si>
  <si>
    <t>T6505 - PART 5</t>
  </si>
  <si>
    <t>DETAIL BELOW</t>
  </si>
  <si>
    <t>DUCT FROM CYCLONE TO FAN INLET</t>
  </si>
  <si>
    <t>NOTES:</t>
  </si>
  <si>
    <r>
      <rPr>
        <b/>
        <sz val="11"/>
        <rFont val="Calibri"/>
        <family val="2"/>
        <scheme val="minor"/>
      </rPr>
      <t>4.</t>
    </r>
    <r>
      <rPr>
        <sz val="11"/>
        <rFont val="Calibri"/>
        <family val="2"/>
        <scheme val="minor"/>
      </rPr>
      <t xml:space="preserve"> Dynamic coefficient applied to operating (full) load. Dynamic zero-to-peak represents the fluctuating component about the mean operating load.</t>
    </r>
  </si>
  <si>
    <r>
      <rPr>
        <b/>
        <sz val="11"/>
        <rFont val="Calibri"/>
        <family val="2"/>
        <scheme val="minor"/>
      </rPr>
      <t>6.</t>
    </r>
    <r>
      <rPr>
        <sz val="11"/>
        <rFont val="Calibri"/>
        <family val="2"/>
        <scheme val="minor"/>
      </rPr>
      <t xml:space="preserve"> This is the duct provided around vertical duct in the Client's building structure provided. This weight is approximate and exact calculations shall be done by Client as per Ducts Load.</t>
    </r>
  </si>
  <si>
    <t xml:space="preserve">MAINTENANCE CRANE OVER AIR HEATER ASSEMBLY </t>
  </si>
  <si>
    <t xml:space="preserve">MAINTENANCE CRANE </t>
  </si>
  <si>
    <t>DIMENSIONS (m)
L × W × H | DIA. × L</t>
  </si>
  <si>
    <t>OPERATING LOAD | FULL LOAD
(kN)</t>
  </si>
  <si>
    <t>DEAD LOAD | EMPTY LOAD
(kN)</t>
  </si>
  <si>
    <t xml:space="preserve">DYNAMIC ZERO
TO PEAK
(kN) </t>
  </si>
  <si>
    <t>STARCH CAKE SCREW CONVEYOR AND STRUCTURE</t>
  </si>
  <si>
    <t>AGITATED FEED VESSEL (w/ AGITATED ELEMENT) AND STRUCTURE</t>
  </si>
  <si>
    <t>8.8 × 4.5</t>
  </si>
  <si>
    <r>
      <rPr>
        <b/>
        <sz val="11"/>
        <rFont val="Calibri"/>
        <family val="2"/>
        <scheme val="minor"/>
      </rPr>
      <t xml:space="preserve">3. </t>
    </r>
    <r>
      <rPr>
        <sz val="11"/>
        <rFont val="Calibri"/>
        <family val="2"/>
        <scheme val="minor"/>
      </rPr>
      <t>If the Client identifies any discrepancies or inaccuracies in the provided data, the Client shall consult with the Microtec team for clarification and resolution prior to taking any action.</t>
    </r>
  </si>
  <si>
    <r>
      <rPr>
        <b/>
        <sz val="11"/>
        <rFont val="Calibri"/>
        <family val="2"/>
        <scheme val="minor"/>
      </rPr>
      <t>5.</t>
    </r>
    <r>
      <rPr>
        <sz val="11"/>
        <rFont val="Calibri"/>
        <family val="2"/>
        <scheme val="minor"/>
      </rPr>
      <t xml:space="preserve"> GF: Ground Floor | N/A: Not Applicable </t>
    </r>
  </si>
  <si>
    <t>N/A</t>
  </si>
  <si>
    <t xml:space="preserve">Refer to remark based on crane type </t>
  </si>
  <si>
    <t>2 × ( L=7.5 | 1.0 × 0.6 )</t>
  </si>
  <si>
    <t>STARCH DRYER FAN INLET AND OUTLET</t>
  </si>
  <si>
    <t>DESIGN DYNAMIC LOAD | TOTAL LOAD (kN)</t>
  </si>
  <si>
    <t xml:space="preserve">L=12.1 | 1.37 × 0.75 </t>
  </si>
  <si>
    <t>STARCH CAKE FEEDER, WET BLOWER AND STRUCTURE</t>
  </si>
  <si>
    <t>STARCH DRYER DUCT FROM AIR HEATER ASSEMBLY TO CYCLONES ENTRY (DETAIL BELOW)</t>
  </si>
  <si>
    <r>
      <t xml:space="preserve">PART 2: </t>
    </r>
    <r>
      <rPr>
        <sz val="11"/>
        <rFont val="Calibri"/>
        <family val="2"/>
        <scheme val="minor"/>
      </rPr>
      <t xml:space="preserve">DUCT FROM EL.+5.9 m TO ARC SECTION </t>
    </r>
  </si>
  <si>
    <r>
      <rPr>
        <b/>
        <sz val="11"/>
        <rFont val="Calibri"/>
        <family val="2"/>
        <scheme val="minor"/>
      </rPr>
      <t>PART 1:</t>
    </r>
    <r>
      <rPr>
        <sz val="11"/>
        <rFont val="Calibri"/>
        <family val="2"/>
        <scheme val="minor"/>
      </rPr>
      <t xml:space="preserve"> DUCT FROM AIR HEATER ASSEMBLY TO ELEVATION +5.9 m (RECTANGULAR CROSS SECTION) </t>
    </r>
  </si>
  <si>
    <r>
      <rPr>
        <b/>
        <sz val="11"/>
        <rFont val="Calibri"/>
        <family val="2"/>
        <scheme val="minor"/>
      </rPr>
      <t>PART 5:</t>
    </r>
    <r>
      <rPr>
        <sz val="11"/>
        <rFont val="Calibri"/>
        <family val="2"/>
        <scheme val="minor"/>
      </rPr>
      <t xml:space="preserve"> DUCT FROM PART 4 TO CYCLONES + INTERNAL PARTS + VENTS</t>
    </r>
  </si>
  <si>
    <r>
      <rPr>
        <b/>
        <sz val="11"/>
        <rFont val="Calibri"/>
        <family val="2"/>
        <scheme val="minor"/>
      </rPr>
      <t>PART 3:</t>
    </r>
    <r>
      <rPr>
        <sz val="11"/>
        <rFont val="Calibri"/>
        <family val="2"/>
        <scheme val="minor"/>
      </rPr>
      <t xml:space="preserve"> DUCT ARC SECTION + EXPLOSION VENTS </t>
    </r>
  </si>
  <si>
    <r>
      <rPr>
        <b/>
        <sz val="11"/>
        <rFont val="Calibri"/>
        <family val="2"/>
        <scheme val="minor"/>
      </rPr>
      <t xml:space="preserve">PART 4: </t>
    </r>
    <r>
      <rPr>
        <sz val="11"/>
        <rFont val="Calibri"/>
        <family val="2"/>
        <scheme val="minor"/>
      </rPr>
      <t>DUCT FROM ARC SECTION TO CYCLONE DIVIDERS (RECTANGULAR CROSS SECTION + EXPLOSION VENTS)</t>
    </r>
  </si>
  <si>
    <t>DRY STARCH SCREW CONVEYOR AND STRUCTURE</t>
  </si>
  <si>
    <t>L=17.2 | Ø ( 1.4 - 1.2 )</t>
  </si>
  <si>
    <t>Ø ( 1.92 - 0.3 ) × 2.15</t>
  </si>
  <si>
    <t>L=25.4 | Ø ( 1.4 - 1.3 )</t>
  </si>
  <si>
    <r>
      <rPr>
        <b/>
        <sz val="11"/>
        <rFont val="Calibri"/>
        <family val="2"/>
        <scheme val="minor"/>
      </rPr>
      <t>7.</t>
    </r>
    <r>
      <rPr>
        <sz val="11"/>
        <rFont val="Calibri"/>
        <family val="2"/>
        <scheme val="minor"/>
      </rPr>
      <t xml:space="preserve"> Platform design and weight provided by Microtec are for guidance only. Platform design is not included in Microtec’s scope of work. Based on this information, the Client shall carry out the detailed design and determine the final platform weight.</t>
    </r>
  </si>
  <si>
    <r>
      <rPr>
        <b/>
        <sz val="11"/>
        <rFont val="Calibri"/>
        <family val="2"/>
        <scheme val="minor"/>
      </rPr>
      <t>9.</t>
    </r>
    <r>
      <rPr>
        <sz val="11"/>
        <rFont val="Calibri"/>
        <family val="2"/>
        <scheme val="minor"/>
      </rPr>
      <t xml:space="preserve"> No earthquake load, wind load or similar environmental loads have been considered in this load list. The loads provided relate only to equipment operating and empty conditions.</t>
    </r>
  </si>
  <si>
    <r>
      <rPr>
        <b/>
        <sz val="11"/>
        <rFont val="Calibri"/>
        <family val="2"/>
        <scheme val="minor"/>
      </rPr>
      <t>8.</t>
    </r>
    <r>
      <rPr>
        <sz val="11"/>
        <rFont val="Calibri"/>
        <family val="2"/>
        <scheme val="minor"/>
      </rPr>
      <t xml:space="preserve"> This document shall be read in conjunction with 2D and 3D layout drawings showing parts, sections and loads.</t>
    </r>
  </si>
  <si>
    <r>
      <rPr>
        <b/>
        <sz val="11"/>
        <rFont val="Calibri"/>
        <family val="2"/>
        <scheme val="minor"/>
      </rPr>
      <t xml:space="preserve">2. </t>
    </r>
    <r>
      <rPr>
        <sz val="11"/>
        <rFont val="Calibri"/>
        <family val="2"/>
        <scheme val="minor"/>
      </rPr>
      <t>This load list is provided based on Microtec’s standard equipment design and the corresponding 3D layout. Any additional platforms for access, maintenance or other purposes provided by the Client’s team shall be designed separately and the associated loads shall be calculated by others.</t>
    </r>
  </si>
  <si>
    <t>For loads on floor, refer to 3D and 2D layout drawings provided.</t>
  </si>
  <si>
    <t xml:space="preserve">DUCT FROM FAN OUTLET TO ATMOSPHERE
(without SCRUBBER) </t>
  </si>
  <si>
    <t>STARCH CAKE FEED</t>
  </si>
  <si>
    <t>DRY STARCH SEPARATING AND COLLECTING</t>
  </si>
  <si>
    <t xml:space="preserve">A maintenance crane with capacity of 4 tons to be considered. Load of crane and its structure to be as actual. Its location will be over Air Heater Assembly </t>
  </si>
  <si>
    <t>+ 5.8</t>
  </si>
  <si>
    <r>
      <rPr>
        <b/>
        <sz val="11"/>
        <rFont val="Calibri"/>
        <family val="2"/>
        <scheme val="minor"/>
      </rPr>
      <t xml:space="preserve">DUCT 1: </t>
    </r>
    <r>
      <rPr>
        <sz val="11"/>
        <rFont val="Calibri"/>
        <family val="2"/>
        <scheme val="minor"/>
      </rPr>
      <t>FROM ANTI FROSTING HEAT EXCHANGER TO FIRST CONDENSATE HEAT EXCHANGER</t>
    </r>
  </si>
  <si>
    <r>
      <t xml:space="preserve">DUCT 2: </t>
    </r>
    <r>
      <rPr>
        <sz val="11"/>
        <rFont val="Calibri"/>
        <family val="2"/>
        <scheme val="minor"/>
      </rPr>
      <t>FROM SECOND CONDENSATE HEAT EXCHANGER TO FLASH HEAT EXCHANGER</t>
    </r>
  </si>
  <si>
    <r>
      <t>DUCT 3:</t>
    </r>
    <r>
      <rPr>
        <sz val="11"/>
        <rFont val="Calibri"/>
        <family val="2"/>
        <scheme val="minor"/>
      </rPr>
      <t xml:space="preserve"> FROM SECOND STEAM HEAT EXCHANGER TO THIRD STEAM HEAT EXCHANGER</t>
    </r>
  </si>
  <si>
    <r>
      <t xml:space="preserve">DUCT 4: </t>
    </r>
    <r>
      <rPr>
        <sz val="11"/>
        <rFont val="Calibri"/>
        <family val="2"/>
        <scheme val="minor"/>
      </rPr>
      <t>FROM LAST STEAM HEAT EXCHANGER TO DRYER DUCT</t>
    </r>
  </si>
  <si>
    <t>AIR HEATER ASSEMBLY (DETAILS BELOW)</t>
  </si>
  <si>
    <t>W6501- W6503 A/B- W6504 1~6</t>
  </si>
  <si>
    <t>ALL HEAT EXCHANGERS: ANTI FROST, CONDENSATE, FLASH, STEAM</t>
  </si>
  <si>
    <t>RAILS AND RAIL SUPPORTS</t>
  </si>
  <si>
    <t>+ 5.80 
+ 14.70 +19.6
+ 24.84</t>
  </si>
  <si>
    <t>+24.84</t>
  </si>
  <si>
    <t>+ 14.70
+24.84</t>
  </si>
  <si>
    <t>+ 11.70</t>
  </si>
  <si>
    <t>+ 14.70</t>
  </si>
  <si>
    <t>+ 19.60 +24.84</t>
  </si>
  <si>
    <t>+ 24.84</t>
  </si>
  <si>
    <r>
      <rPr>
        <b/>
        <sz val="11"/>
        <rFont val="Calibri"/>
        <family val="2"/>
        <scheme val="minor"/>
      </rPr>
      <t>1.</t>
    </r>
    <r>
      <rPr>
        <sz val="11"/>
        <rFont val="Calibri"/>
        <family val="2"/>
        <scheme val="minor"/>
      </rPr>
      <t xml:space="preserve"> This load list is provided to support the Client’s structural and building design activities. </t>
    </r>
  </si>
  <si>
    <r>
      <rPr>
        <b/>
        <sz val="11"/>
        <rFont val="Calibri"/>
        <family val="2"/>
        <scheme val="minor"/>
      </rPr>
      <t xml:space="preserve">LAYOUT No. : </t>
    </r>
    <r>
      <rPr>
        <sz val="11"/>
        <rFont val="Calibri"/>
        <family val="2"/>
        <scheme val="minor"/>
      </rPr>
      <t>5204-ME-DW-0002-01 Sheets 1/2 and 2/2</t>
    </r>
  </si>
  <si>
    <r>
      <rPr>
        <b/>
        <sz val="11"/>
        <rFont val="Calibri"/>
        <family val="2"/>
        <scheme val="minor"/>
      </rPr>
      <t>DOCUMENT No. :</t>
    </r>
    <r>
      <rPr>
        <sz val="11"/>
        <rFont val="Calibri"/>
        <family val="2"/>
        <scheme val="minor"/>
      </rPr>
      <t xml:space="preserve"> 5204-CV-LI-0001-01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</si>
</sst>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
    <numFmt numFmtId="167" formatCode="_(* #,##0_);_(* \(#,##0\);_(* &quot;-&quot;??_);_(@_)"/>
  </numFmts>
  <fonts count="3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Calibri"/>
      <family val="2"/>
      <scheme val="minor"/>
    </font>
    <font>
      <sz val="11"/>
      <name val="Calibri"/>
      <family val="2"/>
      <scheme val="minor"/>
    </font>
    <font>
      <sz val="11"/>
      <name val="Calibri"/>
      <family val="2"/>
    </font>
    <font>
      <b/>
      <sz val="26"/>
      <name val="Calibri"/>
      <family val="2"/>
      <scheme val="minor"/>
    </font>
    <font>
      <b/>
      <sz val="20"/>
      <name val="Calibri"/>
      <family val="2"/>
      <scheme val="minor"/>
    </font>
    <font>
      <b/>
      <sz val="11"/>
      <name val="Calibri"/>
      <family val="2"/>
      <scheme val="minor"/>
    </font>
    <font>
      <b/>
      <sz val="12"/>
      <name val="Calibri"/>
      <family val="2"/>
      <scheme val="minor"/>
    </font>
    <font>
      <sz val="12"/>
      <name val="Calibri"/>
      <family val="2"/>
      <scheme val="minor"/>
    </font>
    <font>
      <b/>
      <sz val="11"/>
      <color theme="1"/>
      <name val="Calibri"/>
      <family val="2"/>
      <scheme val="minor"/>
    </font>
    <font>
      <i/>
      <sz val="11"/>
      <color theme="1"/>
      <name val="Calibri"/>
      <family val="2"/>
      <scheme val="minor"/>
    </font>
    <font>
      <sz val="11"/>
      <color theme="1"/>
      <name val="Calibri"/>
      <family val="2"/>
    </font>
    <font>
      <i/>
      <sz val="11"/>
      <color rgb="FFFF0000"/>
      <name val="Calibri"/>
      <family val="2"/>
      <scheme val="minor"/>
    </font>
    <font>
      <i/>
      <sz val="11"/>
      <color rgb="FF00B050"/>
      <name val="Calibri"/>
      <family val="2"/>
      <scheme val="minor"/>
    </font>
    <font>
      <i/>
      <sz val="11"/>
      <color rgb="FF0070C0"/>
      <name val="Calibri"/>
      <family val="2"/>
      <scheme val="minor"/>
    </font>
    <font>
      <b/>
      <sz val="11"/>
      <color theme="1"/>
      <name val="Calibri"/>
      <family val="2"/>
    </font>
    <font>
      <b/>
      <sz val="11"/>
      <color rgb="FF00B050"/>
      <name val="Calibri"/>
      <family val="2"/>
      <scheme val="minor"/>
    </font>
    <font>
      <b/>
      <sz val="11"/>
      <color rgb="FFFF0000"/>
      <name val="Calibri"/>
      <family val="2"/>
      <scheme val="minor"/>
    </font>
    <font>
      <b/>
      <sz val="11"/>
      <color rgb="FF0070C0"/>
      <name val="Calibri"/>
      <family val="2"/>
      <scheme val="minor"/>
    </font>
    <font>
      <sz val="11"/>
      <color theme="1"/>
      <name val="Calibri"/>
      <family val="2"/>
      <scheme val="minor"/>
    </font>
    <font>
      <b/>
      <sz val="11"/>
      <color theme="1"/>
      <name val="Bodoni MT"/>
      <family val="1"/>
    </font>
    <font>
      <sz val="11"/>
      <color rgb="FF9C0006"/>
      <name val="Calibri"/>
      <family val="2"/>
      <scheme val="minor"/>
    </font>
    <font>
      <sz val="9"/>
      <name val="Calibri"/>
      <charset val="134"/>
      <scheme val="minor"/>
    </font>
    <font>
      <b/>
      <sz val="11"/>
      <color theme="1"/>
      <name val="Calibri"/>
      <family val="3"/>
      <charset val="134"/>
      <scheme val="minor"/>
    </font>
    <font>
      <sz val="11"/>
      <color theme="1"/>
      <name val="Calibri"/>
      <family val="3"/>
      <charset val="134"/>
      <scheme val="minor"/>
    </font>
    <font>
      <sz val="9"/>
      <color indexed="81"/>
      <name val="Tahoma"/>
    </font>
    <font>
      <b/>
      <sz val="9"/>
      <color indexed="81"/>
      <name val="Tahoma"/>
    </font>
    <font>
      <sz val="9"/>
      <color indexed="81"/>
      <name val="Tahoma"/>
      <family val="2"/>
    </font>
    <font>
      <b/>
      <sz val="9"/>
      <color indexed="81"/>
      <name val="Tahoma"/>
      <family val="2"/>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C7CE"/>
      </patternFill>
    </fill>
    <fill>
      <patternFill patternType="solid">
        <fgColor theme="0" tint="-0.14999847407452621"/>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auto="1"/>
      </right>
      <top/>
      <bottom style="thin">
        <color auto="1"/>
      </bottom>
      <diagonal/>
    </border>
    <border>
      <left style="medium">
        <color auto="1"/>
      </left>
      <right/>
      <top style="thin">
        <color indexed="64"/>
      </top>
      <bottom/>
      <diagonal/>
    </border>
    <border>
      <left/>
      <right/>
      <top style="thin">
        <color indexed="64"/>
      </top>
      <bottom/>
      <diagonal/>
    </border>
    <border>
      <left/>
      <right style="medium">
        <color auto="1"/>
      </right>
      <top style="thin">
        <color indexed="64"/>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bottom style="medium">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thin">
        <color auto="1"/>
      </top>
      <bottom/>
      <diagonal/>
    </border>
    <border>
      <left style="medium">
        <color auto="1"/>
      </left>
      <right style="hair">
        <color auto="1"/>
      </right>
      <top style="thin">
        <color auto="1"/>
      </top>
      <bottom style="thin">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thin">
        <color auto="1"/>
      </top>
      <bottom/>
      <diagonal/>
    </border>
    <border>
      <left style="medium">
        <color auto="1"/>
      </left>
      <right style="hair">
        <color auto="1"/>
      </right>
      <top/>
      <bottom/>
      <diagonal/>
    </border>
    <border>
      <left style="medium">
        <color auto="1"/>
      </left>
      <right style="hair">
        <color auto="1"/>
      </right>
      <top/>
      <bottom style="thin">
        <color auto="1"/>
      </bottom>
      <diagonal/>
    </border>
  </borders>
  <cellStyleXfs count="4">
    <xf numFmtId="0" fontId="0" fillId="0" borderId="0"/>
    <xf numFmtId="43" fontId="25" fillId="0" borderId="0" applyFont="0" applyFill="0" applyBorder="0" applyAlignment="0" applyProtection="0"/>
    <xf numFmtId="9" fontId="25" fillId="0" borderId="0" applyFont="0" applyFill="0" applyBorder="0" applyAlignment="0" applyProtection="0"/>
    <xf numFmtId="0" fontId="27" fillId="8" borderId="0" applyNumberFormat="0" applyBorder="0" applyAlignment="0" applyProtection="0"/>
  </cellStyleXfs>
  <cellXfs count="376">
    <xf numFmtId="0" fontId="0" fillId="0" borderId="0" xfId="0"/>
    <xf numFmtId="0" fontId="8" fillId="0" borderId="0" xfId="0" applyFont="1" applyAlignment="1">
      <alignment wrapText="1"/>
    </xf>
    <xf numFmtId="0" fontId="8" fillId="0" borderId="0" xfId="0" applyFont="1" applyAlignment="1">
      <alignment vertical="center" wrapText="1"/>
    </xf>
    <xf numFmtId="0" fontId="8" fillId="0" borderId="12" xfId="0" applyFont="1" applyBorder="1" applyAlignment="1">
      <alignment horizontal="center" vertical="center"/>
    </xf>
    <xf numFmtId="0" fontId="8" fillId="0" borderId="13" xfId="0" applyFont="1" applyBorder="1" applyAlignment="1">
      <alignment horizontal="left" vertical="center"/>
    </xf>
    <xf numFmtId="3" fontId="8" fillId="0" borderId="13" xfId="0" applyNumberFormat="1" applyFont="1" applyBorder="1" applyAlignment="1">
      <alignment horizontal="center" vertical="center"/>
    </xf>
    <xf numFmtId="0" fontId="14" fillId="0" borderId="14" xfId="0" applyFont="1" applyBorder="1" applyAlignment="1">
      <alignment horizontal="center" vertical="center"/>
    </xf>
    <xf numFmtId="0" fontId="8" fillId="0" borderId="0" xfId="0" applyFont="1" applyAlignment="1">
      <alignment vertical="center"/>
    </xf>
    <xf numFmtId="0" fontId="8" fillId="0" borderId="6" xfId="0" applyFont="1" applyBorder="1" applyAlignment="1">
      <alignment vertical="center"/>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2" fontId="0" fillId="0" borderId="0" xfId="0" applyNumberFormat="1" applyAlignment="1">
      <alignment horizontal="center" vertical="center"/>
    </xf>
    <xf numFmtId="49" fontId="0" fillId="0" borderId="0" xfId="0" applyNumberFormat="1" applyAlignment="1">
      <alignment horizontal="right" vertical="center"/>
    </xf>
    <xf numFmtId="2" fontId="6" fillId="0" borderId="0" xfId="0" applyNumberFormat="1" applyFont="1" applyAlignment="1">
      <alignment horizontal="right" vertical="center"/>
    </xf>
    <xf numFmtId="0" fontId="6" fillId="0" borderId="0" xfId="0" applyFont="1" applyAlignment="1">
      <alignment horizontal="right" vertical="center"/>
    </xf>
    <xf numFmtId="2" fontId="6" fillId="0" borderId="0" xfId="0" applyNumberFormat="1" applyFont="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49" fontId="22" fillId="0" borderId="24" xfId="0" applyNumberFormat="1" applyFont="1" applyBorder="1" applyAlignment="1">
      <alignment horizontal="center" vertical="center"/>
    </xf>
    <xf numFmtId="2" fontId="0" fillId="0" borderId="25" xfId="0" applyNumberFormat="1" applyBorder="1" applyAlignment="1">
      <alignment horizontal="center" vertical="center"/>
    </xf>
    <xf numFmtId="1" fontId="6" fillId="0" borderId="13" xfId="0" applyNumberFormat="1" applyFont="1" applyBorder="1" applyAlignment="1">
      <alignment horizontal="center" vertical="center"/>
    </xf>
    <xf numFmtId="1" fontId="0" fillId="0" borderId="24" xfId="0" applyNumberFormat="1" applyBorder="1" applyAlignment="1">
      <alignment horizontal="center" vertical="center"/>
    </xf>
    <xf numFmtId="1" fontId="0" fillId="0" borderId="25" xfId="0" applyNumberFormat="1" applyBorder="1" applyAlignment="1">
      <alignment horizontal="center" vertical="center"/>
    </xf>
    <xf numFmtId="1" fontId="0" fillId="0" borderId="13" xfId="0" applyNumberFormat="1" applyBorder="1" applyAlignment="1">
      <alignment horizontal="center" vertical="center"/>
    </xf>
    <xf numFmtId="3" fontId="22" fillId="0" borderId="18" xfId="0" applyNumberFormat="1" applyFont="1" applyBorder="1" applyAlignment="1">
      <alignment horizontal="center" vertical="center"/>
    </xf>
    <xf numFmtId="2" fontId="22" fillId="0" borderId="18" xfId="0" applyNumberFormat="1" applyFont="1" applyBorder="1" applyAlignment="1">
      <alignment horizontal="center" vertical="center"/>
    </xf>
    <xf numFmtId="49" fontId="23" fillId="0" borderId="26" xfId="0" applyNumberFormat="1" applyFont="1" applyBorder="1" applyAlignment="1">
      <alignment horizontal="center" vertical="center"/>
    </xf>
    <xf numFmtId="2" fontId="0" fillId="0" borderId="27" xfId="0" applyNumberFormat="1" applyBorder="1" applyAlignment="1">
      <alignment horizontal="center" vertical="center"/>
    </xf>
    <xf numFmtId="1" fontId="6" fillId="0" borderId="0" xfId="0" applyNumberFormat="1" applyFont="1" applyAlignment="1">
      <alignment horizontal="center" vertical="center"/>
    </xf>
    <xf numFmtId="1" fontId="6" fillId="0" borderId="26" xfId="0" applyNumberFormat="1" applyFont="1" applyBorder="1" applyAlignment="1">
      <alignment horizontal="center" vertical="center"/>
    </xf>
    <xf numFmtId="1" fontId="6" fillId="0" borderId="27" xfId="0" applyNumberFormat="1" applyFont="1" applyBorder="1" applyAlignment="1">
      <alignment horizontal="center" vertical="center"/>
    </xf>
    <xf numFmtId="3" fontId="23" fillId="0" borderId="20" xfId="0" applyNumberFormat="1" applyFont="1" applyBorder="1" applyAlignment="1">
      <alignment horizontal="center" vertical="center"/>
    </xf>
    <xf numFmtId="2" fontId="23" fillId="0" borderId="20" xfId="0" applyNumberFormat="1" applyFont="1" applyBorder="1" applyAlignment="1">
      <alignment horizontal="center" vertical="center"/>
    </xf>
    <xf numFmtId="49" fontId="22" fillId="0" borderId="26" xfId="0" applyNumberFormat="1" applyFont="1" applyBorder="1" applyAlignment="1">
      <alignment horizontal="center" vertical="center"/>
    </xf>
    <xf numFmtId="1" fontId="0" fillId="0" borderId="26" xfId="0" applyNumberFormat="1" applyBorder="1" applyAlignment="1">
      <alignment horizontal="center" vertical="center"/>
    </xf>
    <xf numFmtId="1" fontId="0" fillId="0" borderId="27" xfId="0" applyNumberFormat="1" applyBorder="1" applyAlignment="1">
      <alignment horizontal="center" vertical="center"/>
    </xf>
    <xf numFmtId="1" fontId="0" fillId="0" borderId="0" xfId="0" applyNumberFormat="1" applyAlignment="1">
      <alignment horizontal="center" vertical="center"/>
    </xf>
    <xf numFmtId="3" fontId="22" fillId="0" borderId="20" xfId="0" applyNumberFormat="1" applyFont="1" applyBorder="1" applyAlignment="1">
      <alignment horizontal="center" vertical="center"/>
    </xf>
    <xf numFmtId="2" fontId="22" fillId="0" borderId="20" xfId="0" applyNumberFormat="1" applyFont="1" applyBorder="1" applyAlignment="1">
      <alignment horizontal="center" vertical="center"/>
    </xf>
    <xf numFmtId="49" fontId="23" fillId="0" borderId="28" xfId="0" applyNumberFormat="1" applyFont="1" applyBorder="1" applyAlignment="1">
      <alignment horizontal="center" vertical="center"/>
    </xf>
    <xf numFmtId="2" fontId="0" fillId="0" borderId="29" xfId="0" applyNumberFormat="1" applyBorder="1" applyAlignment="1">
      <alignment horizontal="center" vertical="center"/>
    </xf>
    <xf numFmtId="1" fontId="6" fillId="0" borderId="10" xfId="0" applyNumberFormat="1" applyFont="1" applyBorder="1" applyAlignment="1">
      <alignment horizontal="center" vertical="center"/>
    </xf>
    <xf numFmtId="1" fontId="6" fillId="0" borderId="28" xfId="0" applyNumberFormat="1" applyFont="1" applyBorder="1" applyAlignment="1">
      <alignment horizontal="center" vertical="center"/>
    </xf>
    <xf numFmtId="1" fontId="6" fillId="0" borderId="29" xfId="0" applyNumberFormat="1" applyFont="1" applyBorder="1" applyAlignment="1">
      <alignment horizontal="center" vertical="center"/>
    </xf>
    <xf numFmtId="3" fontId="23" fillId="0" borderId="19" xfId="0" applyNumberFormat="1" applyFont="1" applyBorder="1" applyAlignment="1">
      <alignment horizontal="center" vertical="center"/>
    </xf>
    <xf numFmtId="2" fontId="23" fillId="0" borderId="19" xfId="0" applyNumberFormat="1" applyFont="1" applyBorder="1" applyAlignment="1">
      <alignment horizontal="center" vertical="center"/>
    </xf>
    <xf numFmtId="49" fontId="24" fillId="0" borderId="26" xfId="0" applyNumberFormat="1" applyFont="1" applyBorder="1" applyAlignment="1">
      <alignment horizontal="center" vertical="center"/>
    </xf>
    <xf numFmtId="0" fontId="0" fillId="0" borderId="25" xfId="0" applyBorder="1" applyAlignment="1">
      <alignment horizontal="center" vertical="center"/>
    </xf>
    <xf numFmtId="1" fontId="6" fillId="0" borderId="24" xfId="0" applyNumberFormat="1" applyFont="1" applyBorder="1" applyAlignment="1">
      <alignment horizontal="center" vertical="center"/>
    </xf>
    <xf numFmtId="1" fontId="6" fillId="0" borderId="25" xfId="0" applyNumberFormat="1" applyFont="1" applyBorder="1" applyAlignment="1">
      <alignment horizontal="center" vertical="center"/>
    </xf>
    <xf numFmtId="3" fontId="24" fillId="0" borderId="18" xfId="0" applyNumberFormat="1" applyFont="1" applyBorder="1" applyAlignment="1">
      <alignment horizontal="center" vertical="center"/>
    </xf>
    <xf numFmtId="2" fontId="24" fillId="0" borderId="18" xfId="0" applyNumberFormat="1" applyFont="1" applyBorder="1" applyAlignment="1">
      <alignment horizontal="center" vertical="center"/>
    </xf>
    <xf numFmtId="0" fontId="0" fillId="0" borderId="29" xfId="0" applyBorder="1" applyAlignment="1">
      <alignment horizontal="center" vertical="center"/>
    </xf>
    <xf numFmtId="3" fontId="24" fillId="0" borderId="19" xfId="0" applyNumberFormat="1" applyFont="1" applyBorder="1" applyAlignment="1">
      <alignment horizontal="center" vertical="center"/>
    </xf>
    <xf numFmtId="2" fontId="24" fillId="0" borderId="19" xfId="0" applyNumberFormat="1" applyFont="1" applyBorder="1" applyAlignment="1">
      <alignment horizontal="center" vertical="center"/>
    </xf>
    <xf numFmtId="0" fontId="15" fillId="0" borderId="21" xfId="0" applyFont="1" applyBorder="1" applyAlignment="1">
      <alignment horizontal="center" vertical="center"/>
    </xf>
    <xf numFmtId="49" fontId="15" fillId="0" borderId="23" xfId="0" applyNumberFormat="1" applyFont="1" applyBorder="1" applyAlignment="1">
      <alignment horizontal="center" vertical="center"/>
    </xf>
    <xf numFmtId="2" fontId="0" fillId="0" borderId="21" xfId="0" applyNumberFormat="1" applyBorder="1" applyAlignment="1">
      <alignment horizontal="center" vertical="center"/>
    </xf>
    <xf numFmtId="0" fontId="0" fillId="0" borderId="21" xfId="0" applyBorder="1" applyAlignment="1">
      <alignment horizontal="center" vertical="center"/>
    </xf>
    <xf numFmtId="1" fontId="6" fillId="0" borderId="22" xfId="0" applyNumberFormat="1" applyFont="1" applyBorder="1" applyAlignment="1">
      <alignment horizontal="center" vertical="center"/>
    </xf>
    <xf numFmtId="165" fontId="6" fillId="0" borderId="23" xfId="0" applyNumberFormat="1" applyFont="1" applyBorder="1" applyAlignment="1">
      <alignment horizontal="center" vertical="center"/>
    </xf>
    <xf numFmtId="165" fontId="6" fillId="0" borderId="21" xfId="0" applyNumberFormat="1" applyFont="1" applyBorder="1" applyAlignment="1">
      <alignment horizontal="center" vertical="center"/>
    </xf>
    <xf numFmtId="165" fontId="6" fillId="0" borderId="22" xfId="0" applyNumberFormat="1" applyFont="1" applyBorder="1" applyAlignment="1">
      <alignment horizontal="center" vertical="center"/>
    </xf>
    <xf numFmtId="3" fontId="23" fillId="0" borderId="1" xfId="0" applyNumberFormat="1" applyFont="1" applyBorder="1" applyAlignment="1">
      <alignment horizontal="center" vertical="center"/>
    </xf>
    <xf numFmtId="2" fontId="23" fillId="0" borderId="1" xfId="0" applyNumberFormat="1" applyFont="1" applyBorder="1" applyAlignment="1">
      <alignment horizontal="center" vertical="center"/>
    </xf>
    <xf numFmtId="49" fontId="24" fillId="0" borderId="24" xfId="0" applyNumberFormat="1" applyFont="1" applyBorder="1" applyAlignment="1">
      <alignment horizontal="center" vertical="center"/>
    </xf>
    <xf numFmtId="49" fontId="24" fillId="0" borderId="28" xfId="0" applyNumberFormat="1" applyFont="1" applyBorder="1" applyAlignment="1">
      <alignment horizontal="center" vertical="center"/>
    </xf>
    <xf numFmtId="49" fontId="23" fillId="0" borderId="24" xfId="0" applyNumberFormat="1" applyFont="1" applyBorder="1" applyAlignment="1">
      <alignment horizontal="center" vertical="center"/>
    </xf>
    <xf numFmtId="3" fontId="23" fillId="0" borderId="18" xfId="0" applyNumberFormat="1" applyFont="1" applyBorder="1" applyAlignment="1">
      <alignment horizontal="center" vertical="center"/>
    </xf>
    <xf numFmtId="2" fontId="23" fillId="0" borderId="18" xfId="0" applyNumberFormat="1" applyFont="1" applyBorder="1" applyAlignment="1">
      <alignment horizontal="center" vertical="center"/>
    </xf>
    <xf numFmtId="1" fontId="0" fillId="0" borderId="10" xfId="0" applyNumberFormat="1" applyBorder="1" applyAlignment="1">
      <alignment horizontal="center" vertical="center"/>
    </xf>
    <xf numFmtId="2" fontId="6" fillId="0" borderId="1" xfId="0" applyNumberFormat="1" applyFont="1" applyBorder="1" applyAlignment="1">
      <alignment horizontal="center" vertical="center"/>
    </xf>
    <xf numFmtId="1" fontId="0" fillId="0" borderId="21" xfId="0" applyNumberFormat="1" applyBorder="1" applyAlignment="1">
      <alignment horizontal="center" vertical="center"/>
    </xf>
    <xf numFmtId="1" fontId="0" fillId="0" borderId="22" xfId="0" applyNumberFormat="1" applyBorder="1" applyAlignment="1">
      <alignment horizontal="center" vertical="center"/>
    </xf>
    <xf numFmtId="1" fontId="0" fillId="0" borderId="23" xfId="0" applyNumberFormat="1" applyBorder="1" applyAlignment="1">
      <alignment horizontal="center" vertical="center"/>
    </xf>
    <xf numFmtId="3"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xf>
    <xf numFmtId="1" fontId="6" fillId="0" borderId="23" xfId="0" applyNumberFormat="1" applyFont="1" applyBorder="1" applyAlignment="1">
      <alignment horizontal="center" vertical="center"/>
    </xf>
    <xf numFmtId="1" fontId="6" fillId="0" borderId="21" xfId="0" applyNumberFormat="1" applyFont="1" applyBorder="1" applyAlignment="1">
      <alignment horizontal="center" vertical="center"/>
    </xf>
    <xf numFmtId="2" fontId="15" fillId="0" borderId="0" xfId="0" applyNumberFormat="1" applyFont="1" applyAlignment="1">
      <alignment horizontal="center" vertical="center"/>
    </xf>
    <xf numFmtId="0" fontId="6" fillId="3" borderId="0" xfId="0" applyFont="1" applyFill="1" applyAlignment="1">
      <alignment horizontal="center" vertical="center"/>
    </xf>
    <xf numFmtId="3" fontId="15" fillId="3" borderId="0" xfId="0" applyNumberFormat="1" applyFont="1" applyFill="1" applyAlignment="1">
      <alignment horizontal="center" vertical="center"/>
    </xf>
    <xf numFmtId="166" fontId="15" fillId="3" borderId="0" xfId="0" applyNumberFormat="1" applyFont="1" applyFill="1" applyAlignment="1">
      <alignment horizontal="center" vertical="center"/>
    </xf>
    <xf numFmtId="0" fontId="6" fillId="0" borderId="0" xfId="0" applyFont="1" applyAlignment="1">
      <alignment horizontal="center" vertical="center"/>
    </xf>
    <xf numFmtId="49" fontId="15" fillId="0" borderId="24" xfId="0" applyNumberFormat="1" applyFont="1" applyBorder="1" applyAlignment="1">
      <alignment horizontal="center" vertical="center"/>
    </xf>
    <xf numFmtId="2" fontId="6" fillId="0" borderId="18" xfId="0" applyNumberFormat="1" applyFont="1" applyBorder="1" applyAlignment="1">
      <alignment horizontal="center" vertical="center"/>
    </xf>
    <xf numFmtId="165" fontId="6" fillId="0" borderId="13" xfId="0" applyNumberFormat="1" applyFont="1" applyBorder="1" applyAlignment="1">
      <alignment horizontal="center" vertical="center"/>
    </xf>
    <xf numFmtId="165" fontId="6" fillId="0" borderId="24" xfId="0" applyNumberFormat="1" applyFont="1" applyBorder="1" applyAlignment="1">
      <alignment horizontal="center" vertical="center"/>
    </xf>
    <xf numFmtId="49" fontId="15" fillId="0" borderId="28" xfId="0" applyNumberFormat="1" applyFont="1" applyBorder="1" applyAlignment="1">
      <alignment horizontal="center" vertical="center"/>
    </xf>
    <xf numFmtId="2" fontId="6" fillId="0" borderId="19" xfId="0" applyNumberFormat="1" applyFont="1" applyBorder="1" applyAlignment="1">
      <alignment horizontal="center" vertical="center"/>
    </xf>
    <xf numFmtId="165" fontId="6" fillId="0" borderId="10" xfId="0" applyNumberFormat="1" applyFont="1" applyBorder="1" applyAlignment="1">
      <alignment horizontal="center" vertical="center"/>
    </xf>
    <xf numFmtId="165" fontId="6" fillId="0" borderId="28" xfId="0" applyNumberFormat="1" applyFont="1" applyBorder="1" applyAlignment="1">
      <alignment horizontal="center" vertical="center"/>
    </xf>
    <xf numFmtId="1" fontId="0" fillId="0" borderId="29" xfId="0" applyNumberFormat="1" applyBorder="1" applyAlignment="1">
      <alignment horizontal="center" vertical="center"/>
    </xf>
    <xf numFmtId="1" fontId="0" fillId="0" borderId="28" xfId="0" applyNumberFormat="1" applyBorder="1" applyAlignment="1">
      <alignment horizontal="center" vertical="center"/>
    </xf>
    <xf numFmtId="49" fontId="15" fillId="0" borderId="26" xfId="0" applyNumberFormat="1" applyFont="1" applyBorder="1" applyAlignment="1">
      <alignment horizontal="center" vertical="center"/>
    </xf>
    <xf numFmtId="2" fontId="0" fillId="0" borderId="18" xfId="0" applyNumberFormat="1" applyBorder="1" applyAlignment="1">
      <alignment horizontal="center" vertical="center"/>
    </xf>
    <xf numFmtId="2" fontId="0" fillId="0" borderId="19" xfId="0" applyNumberFormat="1" applyBorder="1" applyAlignment="1">
      <alignment horizontal="center" vertical="center"/>
    </xf>
    <xf numFmtId="0" fontId="0" fillId="0" borderId="10" xfId="0" applyBorder="1" applyAlignment="1">
      <alignment horizontal="center" vertical="center"/>
    </xf>
    <xf numFmtId="3" fontId="22" fillId="0" borderId="1" xfId="0" applyNumberFormat="1" applyFont="1" applyBorder="1" applyAlignment="1">
      <alignment horizontal="center" vertical="center"/>
    </xf>
    <xf numFmtId="2" fontId="22" fillId="0" borderId="1" xfId="0" applyNumberFormat="1" applyFont="1" applyBorder="1" applyAlignment="1">
      <alignment horizontal="center" vertical="center"/>
    </xf>
    <xf numFmtId="0" fontId="6" fillId="4" borderId="0" xfId="0" applyFont="1" applyFill="1" applyAlignment="1">
      <alignment horizontal="center" vertical="center"/>
    </xf>
    <xf numFmtId="3" fontId="15" fillId="4" borderId="0" xfId="0" applyNumberFormat="1" applyFont="1" applyFill="1" applyAlignment="1">
      <alignment horizontal="center" vertical="center"/>
    </xf>
    <xf numFmtId="166" fontId="15" fillId="4" borderId="0" xfId="0" applyNumberFormat="1" applyFont="1" applyFill="1" applyAlignment="1">
      <alignment horizontal="center" vertical="center"/>
    </xf>
    <xf numFmtId="2" fontId="0" fillId="0" borderId="1" xfId="0" applyNumberFormat="1" applyBorder="1" applyAlignment="1">
      <alignment horizontal="center" vertical="center"/>
    </xf>
    <xf numFmtId="3" fontId="24" fillId="0" borderId="1" xfId="0" applyNumberFormat="1" applyFont="1" applyBorder="1" applyAlignment="1">
      <alignment horizontal="center" vertical="center"/>
    </xf>
    <xf numFmtId="2" fontId="24" fillId="0" borderId="1" xfId="0" applyNumberFormat="1" applyFont="1" applyBorder="1" applyAlignment="1">
      <alignment horizontal="center" vertical="center"/>
    </xf>
    <xf numFmtId="0" fontId="6" fillId="5" borderId="0" xfId="0" applyFont="1" applyFill="1" applyAlignment="1">
      <alignment horizontal="center" vertical="center"/>
    </xf>
    <xf numFmtId="3" fontId="15" fillId="5" borderId="0" xfId="0" applyNumberFormat="1" applyFont="1" applyFill="1" applyAlignment="1">
      <alignment horizontal="center" vertical="center"/>
    </xf>
    <xf numFmtId="166" fontId="15" fillId="5" borderId="0" xfId="0" applyNumberFormat="1" applyFont="1" applyFill="1" applyAlignment="1">
      <alignment horizontal="center" vertical="center"/>
    </xf>
    <xf numFmtId="0" fontId="6" fillId="2" borderId="0" xfId="0" applyFont="1" applyFill="1" applyAlignment="1">
      <alignment horizontal="center" vertical="center"/>
    </xf>
    <xf numFmtId="3" fontId="15" fillId="2" borderId="0" xfId="0" applyNumberFormat="1" applyFont="1" applyFill="1" applyAlignment="1">
      <alignment horizontal="center" vertical="center"/>
    </xf>
    <xf numFmtId="0" fontId="6" fillId="2" borderId="0" xfId="0" applyFont="1" applyFill="1" applyAlignment="1">
      <alignment horizontal="left" vertical="center"/>
    </xf>
    <xf numFmtId="0" fontId="0" fillId="2" borderId="0" xfId="0" applyFill="1" applyAlignment="1">
      <alignment horizontal="center" vertical="center"/>
    </xf>
    <xf numFmtId="0" fontId="23" fillId="0" borderId="0" xfId="0" applyFont="1" applyAlignment="1">
      <alignment horizontal="left" vertical="center"/>
    </xf>
    <xf numFmtId="0" fontId="22" fillId="0" borderId="0" xfId="0" applyFont="1" applyAlignment="1">
      <alignment horizontal="left" vertical="center"/>
    </xf>
    <xf numFmtId="0" fontId="24" fillId="0" borderId="0" xfId="0" applyFont="1" applyAlignment="1">
      <alignment horizontal="left" vertical="center"/>
    </xf>
    <xf numFmtId="49" fontId="0" fillId="0" borderId="0" xfId="0" applyNumberFormat="1" applyAlignment="1">
      <alignment horizontal="center"/>
    </xf>
    <xf numFmtId="2" fontId="0" fillId="0" borderId="0" xfId="0" applyNumberFormat="1"/>
    <xf numFmtId="2" fontId="8" fillId="0" borderId="0" xfId="0" applyNumberFormat="1" applyFont="1" applyAlignment="1">
      <alignment horizontal="center" vertical="center"/>
    </xf>
    <xf numFmtId="0" fontId="8" fillId="0" borderId="0" xfId="0" applyFont="1" applyAlignment="1">
      <alignment horizontal="center" vertical="center"/>
    </xf>
    <xf numFmtId="2" fontId="12" fillId="0" borderId="0" xfId="0" applyNumberFormat="1" applyFont="1" applyAlignment="1">
      <alignment horizontal="center" vertical="center"/>
    </xf>
    <xf numFmtId="3" fontId="12" fillId="0" borderId="0" xfId="0" applyNumberFormat="1" applyFont="1" applyAlignment="1">
      <alignment horizontal="center" vertical="center"/>
    </xf>
    <xf numFmtId="2" fontId="8" fillId="0" borderId="0" xfId="0" applyNumberFormat="1" applyFont="1"/>
    <xf numFmtId="3" fontId="22" fillId="0" borderId="19" xfId="0" applyNumberFormat="1" applyFont="1" applyBorder="1" applyAlignment="1">
      <alignment horizontal="center" vertical="center"/>
    </xf>
    <xf numFmtId="0" fontId="5" fillId="0" borderId="0" xfId="0" applyFont="1"/>
    <xf numFmtId="0" fontId="5" fillId="0" borderId="0" xfId="0" applyFont="1" applyAlignment="1">
      <alignment horizontal="center" vertical="center"/>
    </xf>
    <xf numFmtId="0" fontId="5" fillId="7" borderId="1" xfId="0" applyFont="1" applyFill="1" applyBorder="1" applyAlignment="1">
      <alignment horizontal="center" vertical="center"/>
    </xf>
    <xf numFmtId="0" fontId="5" fillId="7" borderId="34" xfId="0" applyFont="1" applyFill="1" applyBorder="1" applyAlignment="1">
      <alignment horizontal="center" vertical="center"/>
    </xf>
    <xf numFmtId="0" fontId="5" fillId="7" borderId="19" xfId="0" applyFont="1" applyFill="1" applyBorder="1" applyAlignment="1">
      <alignment horizontal="center" vertical="center"/>
    </xf>
    <xf numFmtId="9" fontId="5" fillId="7" borderId="1" xfId="2" applyFont="1" applyFill="1" applyBorder="1" applyAlignment="1">
      <alignment horizontal="center" vertical="center"/>
    </xf>
    <xf numFmtId="0" fontId="3" fillId="7" borderId="8" xfId="0" applyFont="1" applyFill="1" applyBorder="1" applyAlignment="1">
      <alignment horizontal="center" vertical="center"/>
    </xf>
    <xf numFmtId="0" fontId="3" fillId="7" borderId="1" xfId="0" applyFont="1" applyFill="1" applyBorder="1" applyAlignment="1">
      <alignment horizontal="center" vertical="center"/>
    </xf>
    <xf numFmtId="0" fontId="5" fillId="7" borderId="40" xfId="0" applyFont="1" applyFill="1" applyBorder="1" applyAlignment="1">
      <alignment horizontal="center" vertical="center"/>
    </xf>
    <xf numFmtId="0" fontId="3" fillId="7" borderId="34" xfId="0" applyFont="1" applyFill="1" applyBorder="1" applyAlignment="1">
      <alignment horizontal="center" vertical="center"/>
    </xf>
    <xf numFmtId="3" fontId="5" fillId="7" borderId="1" xfId="0" applyNumberFormat="1" applyFont="1" applyFill="1" applyBorder="1" applyAlignment="1">
      <alignment horizontal="center" vertical="center"/>
    </xf>
    <xf numFmtId="0" fontId="5" fillId="0" borderId="0" xfId="0" applyFont="1" applyAlignment="1">
      <alignment horizontal="center" vertical="center" wrapText="1"/>
    </xf>
    <xf numFmtId="167" fontId="5" fillId="7" borderId="1" xfId="1" applyNumberFormat="1" applyFont="1" applyFill="1" applyBorder="1" applyAlignment="1">
      <alignment horizontal="center" vertical="center"/>
    </xf>
    <xf numFmtId="167" fontId="3" fillId="7" borderId="1" xfId="1" applyNumberFormat="1" applyFont="1" applyFill="1" applyBorder="1" applyAlignment="1">
      <alignment horizontal="center" vertical="center"/>
    </xf>
    <xf numFmtId="167" fontId="5" fillId="7" borderId="34" xfId="1" applyNumberFormat="1" applyFont="1" applyFill="1" applyBorder="1" applyAlignment="1">
      <alignment horizontal="center" vertical="center"/>
    </xf>
    <xf numFmtId="0" fontId="5" fillId="7" borderId="18" xfId="0" applyFont="1" applyFill="1" applyBorder="1" applyAlignment="1">
      <alignment horizontal="center" vertical="center"/>
    </xf>
    <xf numFmtId="0" fontId="3" fillId="7" borderId="18" xfId="0" applyFont="1" applyFill="1" applyBorder="1" applyAlignment="1">
      <alignment horizontal="center" vertical="center"/>
    </xf>
    <xf numFmtId="167" fontId="5" fillId="7" borderId="18" xfId="1" applyNumberFormat="1" applyFont="1" applyFill="1" applyBorder="1" applyAlignment="1">
      <alignment horizontal="center" vertical="center"/>
    </xf>
    <xf numFmtId="9" fontId="5" fillId="7" borderId="18" xfId="2" applyFont="1" applyFill="1" applyBorder="1" applyAlignment="1">
      <alignment horizontal="center" vertical="center"/>
    </xf>
    <xf numFmtId="0" fontId="3" fillId="7" borderId="42" xfId="0" applyFont="1" applyFill="1" applyBorder="1" applyAlignment="1">
      <alignment horizontal="center" vertical="center"/>
    </xf>
    <xf numFmtId="3" fontId="5" fillId="7" borderId="19" xfId="0" applyNumberFormat="1" applyFont="1" applyFill="1" applyBorder="1" applyAlignment="1">
      <alignment horizontal="center" vertical="center"/>
    </xf>
    <xf numFmtId="167" fontId="5" fillId="7" borderId="19" xfId="1" applyNumberFormat="1" applyFont="1" applyFill="1" applyBorder="1" applyAlignment="1">
      <alignment horizontal="center" vertical="center"/>
    </xf>
    <xf numFmtId="9" fontId="5" fillId="7" borderId="19" xfId="2" applyFont="1" applyFill="1" applyBorder="1" applyAlignment="1">
      <alignment horizontal="center" vertical="center"/>
    </xf>
    <xf numFmtId="0" fontId="15" fillId="7" borderId="38" xfId="0" applyFont="1" applyFill="1" applyBorder="1" applyAlignment="1">
      <alignment horizontal="center" vertical="center" wrapText="1"/>
    </xf>
    <xf numFmtId="0" fontId="5" fillId="7" borderId="38" xfId="0" applyFont="1" applyFill="1" applyBorder="1" applyAlignment="1">
      <alignment horizontal="center" vertical="center"/>
    </xf>
    <xf numFmtId="0" fontId="3" fillId="7" borderId="38" xfId="0" applyFont="1" applyFill="1" applyBorder="1" applyAlignment="1">
      <alignment horizontal="center" vertical="center"/>
    </xf>
    <xf numFmtId="167" fontId="5" fillId="7" borderId="38" xfId="1" applyNumberFormat="1" applyFont="1" applyFill="1" applyBorder="1" applyAlignment="1">
      <alignment horizontal="center" vertical="center"/>
    </xf>
    <xf numFmtId="0" fontId="3" fillId="7" borderId="39" xfId="0" applyFont="1" applyFill="1" applyBorder="1" applyAlignment="1">
      <alignment horizontal="center" vertical="center"/>
    </xf>
    <xf numFmtId="167" fontId="3" fillId="7" borderId="34" xfId="1" applyNumberFormat="1" applyFont="1" applyFill="1" applyBorder="1" applyAlignment="1">
      <alignment horizontal="center" vertical="center"/>
    </xf>
    <xf numFmtId="0" fontId="3" fillId="7" borderId="40"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43" xfId="0" applyFont="1" applyFill="1" applyBorder="1" applyAlignment="1">
      <alignment horizontal="center" vertical="center"/>
    </xf>
    <xf numFmtId="3" fontId="5" fillId="7" borderId="38" xfId="0" applyNumberFormat="1" applyFont="1" applyFill="1" applyBorder="1" applyAlignment="1">
      <alignment horizontal="center" vertical="center"/>
    </xf>
    <xf numFmtId="9" fontId="5" fillId="7" borderId="38" xfId="2" applyFont="1" applyFill="1" applyBorder="1" applyAlignment="1">
      <alignment horizontal="center" vertical="center"/>
    </xf>
    <xf numFmtId="0" fontId="3" fillId="7" borderId="39" xfId="0" applyFont="1" applyFill="1" applyBorder="1" applyAlignment="1">
      <alignment horizontal="center" vertical="center" wrapText="1"/>
    </xf>
    <xf numFmtId="0" fontId="15" fillId="7" borderId="36" xfId="0" applyFont="1" applyFill="1" applyBorder="1" applyAlignment="1">
      <alignment horizontal="center" vertical="center" wrapText="1"/>
    </xf>
    <xf numFmtId="167" fontId="5" fillId="7" borderId="36" xfId="1" applyNumberFormat="1" applyFont="1" applyFill="1" applyBorder="1" applyAlignment="1">
      <alignment horizontal="center" vertical="center"/>
    </xf>
    <xf numFmtId="0" fontId="15" fillId="7" borderId="7" xfId="0" applyFont="1" applyFill="1" applyBorder="1" applyAlignment="1">
      <alignment horizontal="center" vertical="center"/>
    </xf>
    <xf numFmtId="0" fontId="15" fillId="7" borderId="41" xfId="0" applyFont="1" applyFill="1" applyBorder="1" applyAlignment="1">
      <alignment horizontal="center" vertical="center"/>
    </xf>
    <xf numFmtId="0" fontId="15" fillId="7" borderId="37" xfId="0" applyFont="1" applyFill="1" applyBorder="1" applyAlignment="1">
      <alignment horizontal="center" vertical="center"/>
    </xf>
    <xf numFmtId="0" fontId="15" fillId="7" borderId="33" xfId="0" applyFont="1" applyFill="1" applyBorder="1" applyAlignment="1">
      <alignment horizontal="center" vertical="center"/>
    </xf>
    <xf numFmtId="0" fontId="15" fillId="7" borderId="44" xfId="0" applyFont="1" applyFill="1" applyBorder="1" applyAlignment="1">
      <alignment horizontal="center" vertical="center"/>
    </xf>
    <xf numFmtId="0" fontId="15" fillId="0" borderId="0" xfId="0" applyFont="1" applyAlignment="1">
      <alignment horizontal="center" vertical="center"/>
    </xf>
    <xf numFmtId="0" fontId="15" fillId="0" borderId="0" xfId="0" applyFont="1"/>
    <xf numFmtId="3" fontId="5" fillId="7" borderId="18" xfId="0" applyNumberFormat="1" applyFont="1" applyFill="1" applyBorder="1" applyAlignment="1">
      <alignment horizontal="center" vertical="center"/>
    </xf>
    <xf numFmtId="3" fontId="3" fillId="7" borderId="38" xfId="0" applyNumberFormat="1" applyFont="1" applyFill="1" applyBorder="1" applyAlignment="1">
      <alignment horizontal="center" vertical="center"/>
    </xf>
    <xf numFmtId="3" fontId="3" fillId="7" borderId="1" xfId="0" applyNumberFormat="1" applyFont="1" applyFill="1" applyBorder="1" applyAlignment="1">
      <alignment horizontal="center" vertical="center"/>
    </xf>
    <xf numFmtId="3" fontId="3" fillId="7" borderId="34" xfId="0" applyNumberFormat="1" applyFont="1" applyFill="1" applyBorder="1" applyAlignment="1">
      <alignment horizontal="center" vertical="center"/>
    </xf>
    <xf numFmtId="0" fontId="15" fillId="7" borderId="38" xfId="0" applyFont="1" applyFill="1" applyBorder="1" applyAlignment="1">
      <alignment horizontal="center" vertical="center"/>
    </xf>
    <xf numFmtId="0" fontId="4" fillId="7" borderId="18" xfId="0" applyFont="1" applyFill="1" applyBorder="1" applyAlignment="1">
      <alignment horizontal="center" vertical="center"/>
    </xf>
    <xf numFmtId="0" fontId="15" fillId="7" borderId="30" xfId="0" applyFont="1" applyFill="1" applyBorder="1" applyAlignment="1">
      <alignment horizontal="center" vertical="center"/>
    </xf>
    <xf numFmtId="0" fontId="5" fillId="7" borderId="31" xfId="0" applyFont="1" applyFill="1" applyBorder="1" applyAlignment="1">
      <alignment horizontal="center" vertical="center"/>
    </xf>
    <xf numFmtId="3" fontId="5" fillId="7" borderId="31" xfId="0" applyNumberFormat="1" applyFont="1" applyFill="1" applyBorder="1" applyAlignment="1">
      <alignment horizontal="center" vertical="center"/>
    </xf>
    <xf numFmtId="0" fontId="3" fillId="7" borderId="31" xfId="0" applyFont="1" applyFill="1" applyBorder="1" applyAlignment="1">
      <alignment horizontal="center" vertical="center"/>
    </xf>
    <xf numFmtId="167" fontId="5" fillId="7" borderId="31" xfId="1" applyNumberFormat="1" applyFont="1" applyFill="1" applyBorder="1" applyAlignment="1">
      <alignment horizontal="center" vertical="center"/>
    </xf>
    <xf numFmtId="9" fontId="5" fillId="7" borderId="31" xfId="2" applyFont="1" applyFill="1" applyBorder="1" applyAlignment="1">
      <alignment horizontal="center" vertical="center"/>
    </xf>
    <xf numFmtId="0" fontId="15" fillId="7" borderId="31" xfId="0" applyFont="1" applyFill="1" applyBorder="1" applyAlignment="1">
      <alignment horizontal="center" vertical="center" wrapText="1"/>
    </xf>
    <xf numFmtId="3" fontId="3" fillId="7" borderId="18" xfId="0" applyNumberFormat="1" applyFont="1" applyFill="1" applyBorder="1" applyAlignment="1">
      <alignment horizontal="center" vertical="center"/>
    </xf>
    <xf numFmtId="167" fontId="3" fillId="7" borderId="18" xfId="1" applyNumberFormat="1" applyFont="1" applyFill="1" applyBorder="1" applyAlignment="1">
      <alignment horizontal="center" vertical="center"/>
    </xf>
    <xf numFmtId="0" fontId="3" fillId="7" borderId="46" xfId="0" applyFont="1" applyFill="1" applyBorder="1" applyAlignment="1">
      <alignment horizontal="center" vertical="center"/>
    </xf>
    <xf numFmtId="3" fontId="3" fillId="7" borderId="36" xfId="0" applyNumberFormat="1" applyFont="1" applyFill="1" applyBorder="1" applyAlignment="1">
      <alignment horizontal="center" vertical="center"/>
    </xf>
    <xf numFmtId="0" fontId="3" fillId="7" borderId="36" xfId="0" applyFont="1" applyFill="1" applyBorder="1" applyAlignment="1">
      <alignment horizontal="center" vertical="center"/>
    </xf>
    <xf numFmtId="0" fontId="3" fillId="7" borderId="45" xfId="0" applyFont="1" applyFill="1" applyBorder="1" applyAlignment="1">
      <alignment horizontal="center" vertical="center"/>
    </xf>
    <xf numFmtId="9" fontId="5" fillId="7" borderId="21" xfId="2" applyFont="1" applyFill="1" applyBorder="1" applyAlignment="1">
      <alignment horizontal="center" vertical="center"/>
    </xf>
    <xf numFmtId="9" fontId="5" fillId="7" borderId="25" xfId="2" applyFont="1" applyFill="1" applyBorder="1" applyAlignment="1">
      <alignment horizontal="center" vertical="center"/>
    </xf>
    <xf numFmtId="0" fontId="3" fillId="7" borderId="47"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48" xfId="0" applyFont="1" applyFill="1" applyBorder="1" applyAlignment="1">
      <alignment horizontal="center" vertical="center"/>
    </xf>
    <xf numFmtId="9" fontId="5" fillId="7" borderId="47" xfId="2" applyFont="1" applyFill="1" applyBorder="1" applyAlignment="1">
      <alignment horizontal="center" vertical="center"/>
    </xf>
    <xf numFmtId="0" fontId="3" fillId="7" borderId="25" xfId="0" applyFont="1" applyFill="1" applyBorder="1" applyAlignment="1">
      <alignment horizontal="center" vertical="center"/>
    </xf>
    <xf numFmtId="9" fontId="5" fillId="7" borderId="49" xfId="2" applyFont="1" applyFill="1" applyBorder="1" applyAlignment="1">
      <alignment horizontal="center" vertical="center"/>
    </xf>
    <xf numFmtId="0" fontId="5" fillId="7" borderId="47" xfId="0" applyFont="1" applyFill="1" applyBorder="1" applyAlignment="1">
      <alignment horizontal="center" vertical="center"/>
    </xf>
    <xf numFmtId="0" fontId="3" fillId="7" borderId="50" xfId="0" applyFont="1" applyFill="1" applyBorder="1" applyAlignment="1">
      <alignment horizontal="center" vertical="center"/>
    </xf>
    <xf numFmtId="0" fontId="15" fillId="7" borderId="32" xfId="0" applyFont="1" applyFill="1" applyBorder="1" applyAlignment="1">
      <alignment horizontal="center" vertical="center"/>
    </xf>
    <xf numFmtId="9" fontId="5" fillId="7" borderId="29" xfId="2" applyFont="1" applyFill="1" applyBorder="1" applyAlignment="1">
      <alignment horizontal="center" vertical="center"/>
    </xf>
    <xf numFmtId="0" fontId="26" fillId="6" borderId="30" xfId="0" applyFont="1" applyFill="1" applyBorder="1" applyAlignment="1">
      <alignment horizontal="center" vertical="center"/>
    </xf>
    <xf numFmtId="0" fontId="26" fillId="6" borderId="31" xfId="0" applyFont="1" applyFill="1" applyBorder="1" applyAlignment="1">
      <alignment horizontal="center" vertical="center" wrapText="1"/>
    </xf>
    <xf numFmtId="0" fontId="26" fillId="6" borderId="31" xfId="0" applyFont="1" applyFill="1" applyBorder="1" applyAlignment="1">
      <alignment horizontal="center" vertical="center"/>
    </xf>
    <xf numFmtId="0" fontId="26" fillId="6" borderId="46" xfId="0" applyFont="1" applyFill="1" applyBorder="1" applyAlignment="1">
      <alignment horizontal="center" vertical="center"/>
    </xf>
    <xf numFmtId="9" fontId="5" fillId="7" borderId="43" xfId="2" applyFont="1" applyFill="1" applyBorder="1" applyAlignment="1">
      <alignment horizontal="center" vertical="center"/>
    </xf>
    <xf numFmtId="9" fontId="5" fillId="7" borderId="8" xfId="2" applyFont="1" applyFill="1" applyBorder="1" applyAlignment="1">
      <alignment horizontal="center" vertical="center"/>
    </xf>
    <xf numFmtId="9" fontId="5" fillId="7" borderId="42" xfId="2" applyFont="1" applyFill="1" applyBorder="1" applyAlignment="1">
      <alignment horizontal="center" vertical="center"/>
    </xf>
    <xf numFmtId="9" fontId="5" fillId="7" borderId="39" xfId="2" applyFont="1" applyFill="1" applyBorder="1" applyAlignment="1">
      <alignment horizontal="center" vertical="center"/>
    </xf>
    <xf numFmtId="9" fontId="5" fillId="7" borderId="46" xfId="2" applyFont="1" applyFill="1" applyBorder="1" applyAlignment="1">
      <alignment horizontal="center" vertical="center"/>
    </xf>
    <xf numFmtId="9" fontId="3" fillId="7" borderId="47" xfId="2" applyFont="1" applyFill="1" applyBorder="1" applyAlignment="1">
      <alignment horizontal="center" vertical="center"/>
    </xf>
    <xf numFmtId="9" fontId="3" fillId="7" borderId="39" xfId="2" applyFont="1" applyFill="1" applyBorder="1" applyAlignment="1">
      <alignment horizontal="center" vertical="center"/>
    </xf>
    <xf numFmtId="0" fontId="26" fillId="6" borderId="49" xfId="0" applyFont="1" applyFill="1" applyBorder="1" applyAlignment="1">
      <alignment horizontal="center" vertical="center" wrapText="1"/>
    </xf>
    <xf numFmtId="9" fontId="3" fillId="7" borderId="29" xfId="2" applyFont="1" applyFill="1" applyBorder="1" applyAlignment="1">
      <alignment horizontal="center" vertical="center"/>
    </xf>
    <xf numFmtId="9" fontId="3" fillId="7" borderId="43" xfId="2" applyFont="1" applyFill="1" applyBorder="1" applyAlignment="1">
      <alignment horizontal="center" vertical="center"/>
    </xf>
    <xf numFmtId="166" fontId="5" fillId="7" borderId="34" xfId="0" applyNumberFormat="1" applyFont="1" applyFill="1" applyBorder="1" applyAlignment="1">
      <alignment horizontal="center" vertical="center"/>
    </xf>
    <xf numFmtId="3" fontId="2" fillId="7" borderId="34" xfId="0" applyNumberFormat="1" applyFont="1" applyFill="1" applyBorder="1" applyAlignment="1">
      <alignment horizontal="center" vertical="center"/>
    </xf>
    <xf numFmtId="167" fontId="2" fillId="7" borderId="34" xfId="1" applyNumberFormat="1" applyFont="1" applyFill="1" applyBorder="1" applyAlignment="1">
      <alignment horizontal="center" vertical="center"/>
    </xf>
    <xf numFmtId="0" fontId="2" fillId="7" borderId="34" xfId="0" applyFont="1" applyFill="1" applyBorder="1" applyAlignment="1">
      <alignment horizontal="center" vertical="center"/>
    </xf>
    <xf numFmtId="0" fontId="2" fillId="7" borderId="40" xfId="0" applyFont="1" applyFill="1" applyBorder="1" applyAlignment="1">
      <alignment horizontal="center" vertical="center"/>
    </xf>
    <xf numFmtId="0" fontId="2" fillId="7" borderId="48" xfId="0" applyFont="1" applyFill="1" applyBorder="1" applyAlignment="1">
      <alignment horizontal="center" vertical="center"/>
    </xf>
    <xf numFmtId="0" fontId="5" fillId="7" borderId="39" xfId="0" applyFont="1" applyFill="1" applyBorder="1" applyAlignment="1">
      <alignment horizontal="center" vertical="center"/>
    </xf>
    <xf numFmtId="0" fontId="2" fillId="7" borderId="1" xfId="0" applyFont="1" applyFill="1" applyBorder="1" applyAlignment="1">
      <alignment horizontal="center" vertical="center"/>
    </xf>
    <xf numFmtId="3" fontId="2" fillId="7" borderId="1" xfId="0" applyNumberFormat="1" applyFont="1" applyFill="1" applyBorder="1" applyAlignment="1">
      <alignment horizontal="center" vertical="center"/>
    </xf>
    <xf numFmtId="0" fontId="5" fillId="7" borderId="21"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1" xfId="0" applyFont="1" applyFill="1" applyBorder="1" applyAlignment="1">
      <alignment horizontal="center" vertical="center" wrapText="1"/>
    </xf>
    <xf numFmtId="0" fontId="8" fillId="0" borderId="13"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3" fillId="9" borderId="7"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2"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12"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12"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2" xfId="0" quotePrefix="1" applyFont="1" applyBorder="1" applyAlignment="1">
      <alignment horizontal="center" vertical="center" wrapText="1"/>
    </xf>
    <xf numFmtId="2" fontId="8" fillId="0" borderId="55" xfId="0" quotePrefix="1" applyNumberFormat="1" applyFont="1" applyBorder="1" applyAlignment="1">
      <alignment horizontal="center" vertical="center" wrapText="1"/>
    </xf>
    <xf numFmtId="0" fontId="8" fillId="0" borderId="55" xfId="0" quotePrefix="1" applyFont="1" applyBorder="1" applyAlignment="1">
      <alignment horizontal="center" vertical="center" wrapText="1"/>
    </xf>
    <xf numFmtId="2" fontId="8" fillId="0" borderId="58" xfId="0" quotePrefix="1" applyNumberFormat="1" applyFont="1" applyBorder="1" applyAlignment="1">
      <alignment horizontal="center" vertical="center" wrapText="1"/>
    </xf>
    <xf numFmtId="0" fontId="8" fillId="0" borderId="58" xfId="0" quotePrefix="1" applyFont="1" applyBorder="1" applyAlignment="1">
      <alignment horizontal="center" vertical="center" wrapText="1"/>
    </xf>
    <xf numFmtId="0" fontId="8"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quotePrefix="1" applyFont="1" applyBorder="1" applyAlignment="1">
      <alignment horizontal="center" vertical="center" wrapText="1"/>
    </xf>
    <xf numFmtId="0" fontId="8" fillId="0" borderId="60" xfId="0" applyFont="1" applyBorder="1" applyAlignment="1">
      <alignment horizontal="center" vertical="center" wrapText="1"/>
    </xf>
    <xf numFmtId="0" fontId="8" fillId="0" borderId="60" xfId="0" quotePrefix="1" applyFont="1" applyBorder="1" applyAlignment="1">
      <alignment horizontal="center" vertical="center" wrapText="1"/>
    </xf>
    <xf numFmtId="0" fontId="8" fillId="0" borderId="5" xfId="0" applyFont="1" applyBorder="1" applyAlignment="1">
      <alignment horizontal="center" vertical="top"/>
    </xf>
    <xf numFmtId="0" fontId="8" fillId="0" borderId="6" xfId="0" applyFont="1" applyBorder="1" applyAlignment="1">
      <alignment vertical="top"/>
    </xf>
    <xf numFmtId="0" fontId="8" fillId="0" borderId="0" xfId="0" applyFont="1" applyAlignment="1">
      <alignment vertical="top"/>
    </xf>
    <xf numFmtId="0" fontId="8" fillId="0" borderId="17" xfId="0" applyFont="1" applyBorder="1" applyAlignment="1">
      <alignment horizontal="center" vertical="top"/>
    </xf>
    <xf numFmtId="0" fontId="8" fillId="0" borderId="16" xfId="0" applyFont="1" applyBorder="1" applyAlignment="1">
      <alignment vertical="top"/>
    </xf>
    <xf numFmtId="0" fontId="8" fillId="0" borderId="52" xfId="0" applyFont="1" applyBorder="1" applyAlignment="1">
      <alignment horizontal="left" vertical="center" wrapText="1" indent="1"/>
    </xf>
    <xf numFmtId="0" fontId="8" fillId="0" borderId="55" xfId="0" applyFont="1" applyBorder="1" applyAlignment="1">
      <alignment horizontal="left" vertical="center" wrapText="1" indent="1"/>
    </xf>
    <xf numFmtId="0" fontId="8" fillId="0" borderId="58" xfId="0" applyFont="1" applyBorder="1" applyAlignment="1">
      <alignment horizontal="left" vertical="center" wrapText="1" indent="1"/>
    </xf>
    <xf numFmtId="0" fontId="13" fillId="0" borderId="52" xfId="0" applyFont="1" applyBorder="1" applyAlignment="1">
      <alignment horizontal="left" vertical="center" wrapText="1" indent="1"/>
    </xf>
    <xf numFmtId="0" fontId="9" fillId="0" borderId="55" xfId="0" applyFont="1" applyBorder="1" applyAlignment="1">
      <alignment horizontal="left" vertical="center" wrapText="1" indent="1"/>
    </xf>
    <xf numFmtId="0" fontId="9" fillId="0" borderId="58" xfId="0" applyFont="1" applyBorder="1" applyAlignment="1">
      <alignment horizontal="left" vertical="center" wrapText="1" indent="1"/>
    </xf>
    <xf numFmtId="0" fontId="12" fillId="0" borderId="52" xfId="0" applyFont="1" applyBorder="1" applyAlignment="1">
      <alignment horizontal="left" vertical="center" wrapText="1" indent="1"/>
    </xf>
    <xf numFmtId="0" fontId="8" fillId="0" borderId="60" xfId="0" applyFont="1" applyBorder="1" applyAlignment="1">
      <alignment horizontal="left" vertical="center" wrapText="1" indent="1"/>
    </xf>
    <xf numFmtId="0" fontId="9" fillId="0" borderId="52" xfId="0" applyFont="1" applyBorder="1" applyAlignment="1">
      <alignment horizontal="left" vertical="center" wrapText="1" indent="1"/>
    </xf>
    <xf numFmtId="0" fontId="12" fillId="0" borderId="55" xfId="0" applyFont="1" applyBorder="1" applyAlignment="1">
      <alignment horizontal="left" vertical="center" wrapText="1" indent="1"/>
    </xf>
    <xf numFmtId="0" fontId="8" fillId="0" borderId="55" xfId="2" applyNumberFormat="1" applyFont="1" applyBorder="1" applyAlignment="1">
      <alignment horizontal="center" vertical="center" wrapText="1"/>
    </xf>
    <xf numFmtId="0" fontId="8" fillId="0" borderId="58" xfId="2" applyNumberFormat="1" applyFont="1" applyBorder="1" applyAlignment="1">
      <alignment horizontal="center" vertical="center" wrapText="1"/>
    </xf>
    <xf numFmtId="49" fontId="8" fillId="0" borderId="53" xfId="0" applyNumberFormat="1" applyFont="1" applyBorder="1" applyAlignment="1">
      <alignment horizontal="left" vertical="center" wrapText="1" indent="1"/>
    </xf>
    <xf numFmtId="49" fontId="8" fillId="0" borderId="56" xfId="0" applyNumberFormat="1" applyFont="1" applyBorder="1" applyAlignment="1">
      <alignment horizontal="left" vertical="center" wrapText="1" indent="1"/>
    </xf>
    <xf numFmtId="49" fontId="8" fillId="0" borderId="59" xfId="0" applyNumberFormat="1" applyFont="1" applyBorder="1" applyAlignment="1">
      <alignment horizontal="left" vertical="center" wrapText="1" indent="1"/>
    </xf>
    <xf numFmtId="49" fontId="8" fillId="0" borderId="61" xfId="0" applyNumberFormat="1" applyFont="1" applyBorder="1" applyAlignment="1">
      <alignment horizontal="left" vertical="center" wrapText="1" indent="1"/>
    </xf>
    <xf numFmtId="49" fontId="8" fillId="0" borderId="55" xfId="0" quotePrefix="1" applyNumberFormat="1" applyFont="1" applyBorder="1" applyAlignment="1">
      <alignment horizontal="center" vertical="center" wrapText="1"/>
    </xf>
    <xf numFmtId="49" fontId="8" fillId="0" borderId="58" xfId="0" quotePrefix="1" applyNumberFormat="1" applyFont="1" applyBorder="1" applyAlignment="1">
      <alignment horizontal="center" vertical="center" wrapText="1"/>
    </xf>
    <xf numFmtId="164" fontId="29" fillId="0" borderId="52" xfId="0" applyNumberFormat="1" applyFont="1" applyBorder="1" applyAlignment="1">
      <alignment horizontal="center" vertical="center" wrapText="1"/>
    </xf>
    <xf numFmtId="0" fontId="29" fillId="0" borderId="52"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5" xfId="3" applyNumberFormat="1" applyFont="1" applyFill="1" applyBorder="1" applyAlignment="1">
      <alignment horizontal="center" vertical="center" wrapText="1"/>
    </xf>
    <xf numFmtId="164" fontId="30" fillId="0" borderId="55" xfId="0" applyNumberFormat="1" applyFont="1" applyBorder="1" applyAlignment="1">
      <alignment horizontal="center" vertical="center" wrapText="1"/>
    </xf>
    <xf numFmtId="164" fontId="30" fillId="0" borderId="55" xfId="3" applyNumberFormat="1" applyFont="1" applyFill="1" applyBorder="1" applyAlignment="1">
      <alignment horizontal="center" vertical="center" wrapText="1"/>
    </xf>
    <xf numFmtId="164" fontId="30" fillId="0" borderId="58" xfId="0" applyNumberFormat="1" applyFont="1" applyBorder="1" applyAlignment="1">
      <alignment horizontal="center" vertical="center" wrapText="1"/>
    </xf>
    <xf numFmtId="164" fontId="30" fillId="0" borderId="58" xfId="3" applyNumberFormat="1" applyFont="1" applyFill="1" applyBorder="1" applyAlignment="1">
      <alignment horizontal="center" vertical="center" wrapText="1"/>
    </xf>
    <xf numFmtId="0" fontId="30" fillId="0" borderId="58" xfId="0" applyFont="1" applyBorder="1" applyAlignment="1">
      <alignment horizontal="center" vertical="center" wrapText="1"/>
    </xf>
    <xf numFmtId="0" fontId="8" fillId="0" borderId="65" xfId="0" applyFont="1" applyBorder="1" applyAlignment="1">
      <alignment horizontal="center" vertical="center" wrapText="1"/>
    </xf>
    <xf numFmtId="0" fontId="12" fillId="0" borderId="60" xfId="0" applyFont="1" applyBorder="1" applyAlignment="1">
      <alignment horizontal="center" vertical="center" wrapText="1"/>
    </xf>
    <xf numFmtId="0" fontId="8" fillId="2" borderId="58"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0" borderId="66" xfId="0" applyFont="1" applyBorder="1" applyAlignment="1">
      <alignment horizontal="center" vertical="center" wrapText="1"/>
    </xf>
    <xf numFmtId="49" fontId="8" fillId="0" borderId="67" xfId="0" applyNumberFormat="1" applyFont="1" applyBorder="1" applyAlignment="1">
      <alignment horizontal="left" vertical="center" wrapText="1" indent="1"/>
    </xf>
    <xf numFmtId="164" fontId="29" fillId="2" borderId="52" xfId="0" applyNumberFormat="1" applyFont="1" applyFill="1" applyBorder="1" applyAlignment="1">
      <alignment horizontal="center" vertical="center" wrapText="1"/>
    </xf>
    <xf numFmtId="0" fontId="30" fillId="2" borderId="55" xfId="0" applyFont="1" applyFill="1" applyBorder="1" applyAlignment="1">
      <alignment horizontal="center" vertical="center" wrapText="1"/>
    </xf>
    <xf numFmtId="1" fontId="30" fillId="2" borderId="55" xfId="0" applyNumberFormat="1" applyFont="1" applyFill="1" applyBorder="1" applyAlignment="1">
      <alignment horizontal="center" vertical="center" wrapText="1"/>
    </xf>
    <xf numFmtId="164" fontId="30" fillId="2" borderId="55" xfId="0" applyNumberFormat="1" applyFont="1" applyFill="1" applyBorder="1" applyAlignment="1">
      <alignment horizontal="center" vertical="center" wrapText="1"/>
    </xf>
    <xf numFmtId="164" fontId="30" fillId="2" borderId="58" xfId="0" applyNumberFormat="1"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60" xfId="0" applyFont="1" applyFill="1" applyBorder="1" applyAlignment="1">
      <alignment horizontal="center" vertical="center" wrapText="1"/>
    </xf>
    <xf numFmtId="49" fontId="8" fillId="0" borderId="53" xfId="0" applyNumberFormat="1" applyFont="1" applyBorder="1" applyAlignment="1">
      <alignment horizontal="left" vertical="center" wrapText="1" indent="1"/>
    </xf>
    <xf numFmtId="49" fontId="8" fillId="0" borderId="56" xfId="0" applyNumberFormat="1" applyFont="1" applyBorder="1" applyAlignment="1">
      <alignment horizontal="left" vertical="center" wrapText="1" inden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7"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7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3" xfId="0" applyFont="1" applyBorder="1" applyAlignment="1">
      <alignment horizontal="left" vertical="center" wrapText="1"/>
    </xf>
    <xf numFmtId="0" fontId="8" fillId="0" borderId="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0" xfId="0" applyFont="1" applyAlignment="1">
      <alignment horizontal="left" vertical="center" wrapText="1"/>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0"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49" fontId="8" fillId="0" borderId="59" xfId="0" applyNumberFormat="1" applyFont="1" applyBorder="1" applyAlignment="1">
      <alignment horizontal="left" vertical="center" wrapText="1" indent="1"/>
    </xf>
    <xf numFmtId="0" fontId="8" fillId="0" borderId="0" xfId="0" applyFont="1" applyAlignment="1">
      <alignment horizontal="left" vertical="top" wrapText="1"/>
    </xf>
    <xf numFmtId="0" fontId="8" fillId="0" borderId="15" xfId="0" applyFont="1" applyBorder="1" applyAlignment="1">
      <alignment horizontal="left" vertical="top" wrapText="1"/>
    </xf>
    <xf numFmtId="0" fontId="8" fillId="0" borderId="0" xfId="0" applyFont="1" applyAlignment="1">
      <alignment horizontal="left" vertical="top"/>
    </xf>
    <xf numFmtId="0" fontId="8" fillId="0" borderId="52" xfId="0" quotePrefix="1" applyFont="1" applyBorder="1" applyAlignment="1">
      <alignment horizontal="center" vertical="center" wrapText="1"/>
    </xf>
    <xf numFmtId="0" fontId="8" fillId="0" borderId="55" xfId="0" applyFont="1" applyBorder="1" applyAlignment="1">
      <alignment horizontal="center" vertical="center" wrapText="1"/>
    </xf>
    <xf numFmtId="0" fontId="8" fillId="2" borderId="52"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0" borderId="52"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2" fontId="6" fillId="0" borderId="0" xfId="0" applyNumberFormat="1" applyFont="1" applyAlignment="1">
      <alignment horizontal="right" vertical="center"/>
    </xf>
    <xf numFmtId="2" fontId="6" fillId="0" borderId="21" xfId="0" applyNumberFormat="1" applyFont="1" applyBorder="1" applyAlignment="1">
      <alignment horizontal="center" vertical="center" wrapText="1"/>
    </xf>
    <xf numFmtId="0" fontId="6" fillId="0" borderId="1" xfId="0" applyFont="1" applyBorder="1" applyAlignment="1">
      <alignment horizontal="center" vertical="center"/>
    </xf>
    <xf numFmtId="0" fontId="15" fillId="0" borderId="1" xfId="0" applyFont="1" applyBorder="1" applyAlignment="1">
      <alignment horizontal="center" vertical="center" wrapText="1"/>
    </xf>
    <xf numFmtId="2" fontId="15" fillId="0" borderId="1" xfId="0" applyNumberFormat="1" applyFont="1" applyBorder="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0" borderId="21" xfId="0" applyFont="1" applyBorder="1" applyAlignment="1">
      <alignment horizontal="center" vertical="center"/>
    </xf>
    <xf numFmtId="0" fontId="12" fillId="0" borderId="1" xfId="0" applyFont="1" applyBorder="1" applyAlignment="1">
      <alignment horizontal="center" vertical="center" wrapText="1"/>
    </xf>
    <xf numFmtId="0" fontId="15" fillId="4" borderId="18"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15" fillId="7" borderId="19"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8" xfId="0" applyFont="1" applyFill="1" applyBorder="1" applyAlignment="1">
      <alignment horizontal="center" vertical="center" wrapText="1"/>
    </xf>
    <xf numFmtId="0" fontId="15" fillId="7" borderId="34"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5" fillId="7" borderId="36" xfId="0" applyFont="1" applyFill="1" applyBorder="1" applyAlignment="1">
      <alignment horizontal="center" vertical="center" wrapText="1"/>
    </xf>
  </cellXfs>
  <cellStyles count="4">
    <cellStyle name="Bad" xfId="3" builtinId="27"/>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321327</xdr:colOff>
      <xdr:row>1</xdr:row>
      <xdr:rowOff>100792</xdr:rowOff>
    </xdr:from>
    <xdr:to>
      <xdr:col>3</xdr:col>
      <xdr:colOff>321738</xdr:colOff>
      <xdr:row>5</xdr:row>
      <xdr:rowOff>45508</xdr:rowOff>
    </xdr:to>
    <xdr:pic>
      <xdr:nvPicPr>
        <xdr:cNvPr id="4" name="Picture 3">
          <a:extLst>
            <a:ext uri="{FF2B5EF4-FFF2-40B4-BE49-F238E27FC236}">
              <a16:creationId xmlns:a16="http://schemas.microsoft.com/office/drawing/2014/main" id="{5BB4D618-67D3-460E-BE60-D9C33CD818E3}"/>
            </a:ext>
          </a:extLst>
        </xdr:cNvPr>
        <xdr:cNvPicPr>
          <a:picLocks noChangeAspect="1"/>
        </xdr:cNvPicPr>
      </xdr:nvPicPr>
      <xdr:blipFill>
        <a:blip xmlns:r="http://schemas.openxmlformats.org/officeDocument/2006/relationships" r:embed="rId1"/>
        <a:stretch>
          <a:fillRect/>
        </a:stretch>
      </xdr:blipFill>
      <xdr:spPr>
        <a:xfrm>
          <a:off x="600727" y="295525"/>
          <a:ext cx="2438811" cy="966008"/>
        </a:xfrm>
        <a:prstGeom prst="rect">
          <a:avLst/>
        </a:prstGeom>
      </xdr:spPr>
    </xdr:pic>
    <xdr:clientData/>
  </xdr:twoCellAnchor>
  <xdr:twoCellAnchor editAs="oneCell">
    <xdr:from>
      <xdr:col>12</xdr:col>
      <xdr:colOff>1253067</xdr:colOff>
      <xdr:row>1</xdr:row>
      <xdr:rowOff>99324</xdr:rowOff>
    </xdr:from>
    <xdr:to>
      <xdr:col>12</xdr:col>
      <xdr:colOff>2978964</xdr:colOff>
      <xdr:row>5</xdr:row>
      <xdr:rowOff>181133</xdr:rowOff>
    </xdr:to>
    <xdr:pic>
      <xdr:nvPicPr>
        <xdr:cNvPr id="5" name="Picture 4">
          <a:extLst>
            <a:ext uri="{FF2B5EF4-FFF2-40B4-BE49-F238E27FC236}">
              <a16:creationId xmlns:a16="http://schemas.microsoft.com/office/drawing/2014/main" id="{D0D72668-D28C-4B6A-AF16-84BF1ED38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372667" y="294057"/>
          <a:ext cx="1722722" cy="1103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622300</xdr:colOff>
      <xdr:row>72</xdr:row>
      <xdr:rowOff>122249</xdr:rowOff>
    </xdr:from>
    <xdr:to>
      <xdr:col>7</xdr:col>
      <xdr:colOff>495433</xdr:colOff>
      <xdr:row>77</xdr:row>
      <xdr:rowOff>7990</xdr:rowOff>
    </xdr:to>
    <xdr:pic>
      <xdr:nvPicPr>
        <xdr:cNvPr id="17" name="Picture 16">
          <a:extLst>
            <a:ext uri="{FF2B5EF4-FFF2-40B4-BE49-F238E27FC236}">
              <a16:creationId xmlns:a16="http://schemas.microsoft.com/office/drawing/2014/main" id="{617DB9A4-B75A-4B2C-BD16-541980FC69B3}"/>
            </a:ext>
          </a:extLst>
        </xdr:cNvPr>
        <xdr:cNvPicPr>
          <a:picLocks noChangeAspect="1"/>
        </xdr:cNvPicPr>
      </xdr:nvPicPr>
      <xdr:blipFill>
        <a:blip xmlns:r="http://schemas.openxmlformats.org/officeDocument/2006/relationships" r:embed="rId1"/>
        <a:stretch>
          <a:fillRect/>
        </a:stretch>
      </xdr:blipFill>
      <xdr:spPr>
        <a:xfrm>
          <a:off x="2990850" y="13749349"/>
          <a:ext cx="2578233" cy="806491"/>
        </a:xfrm>
        <a:prstGeom prst="rect">
          <a:avLst/>
        </a:prstGeom>
      </xdr:spPr>
    </xdr:pic>
    <xdr:clientData/>
  </xdr:twoCellAnchor>
  <xdr:twoCellAnchor editAs="oneCell">
    <xdr:from>
      <xdr:col>7</xdr:col>
      <xdr:colOff>828323</xdr:colOff>
      <xdr:row>64</xdr:row>
      <xdr:rowOff>57339</xdr:rowOff>
    </xdr:from>
    <xdr:to>
      <xdr:col>9</xdr:col>
      <xdr:colOff>244122</xdr:colOff>
      <xdr:row>71</xdr:row>
      <xdr:rowOff>7019</xdr:rowOff>
    </xdr:to>
    <xdr:pic>
      <xdr:nvPicPr>
        <xdr:cNvPr id="18" name="Picture 17">
          <a:extLst>
            <a:ext uri="{FF2B5EF4-FFF2-40B4-BE49-F238E27FC236}">
              <a16:creationId xmlns:a16="http://schemas.microsoft.com/office/drawing/2014/main" id="{12D6878D-F0D5-46EE-8789-D6CD5B1E6A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87673" y="12211239"/>
          <a:ext cx="1142999" cy="1238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625124</xdr:colOff>
      <xdr:row>80</xdr:row>
      <xdr:rowOff>98963</xdr:rowOff>
    </xdr:from>
    <xdr:to>
      <xdr:col>9</xdr:col>
      <xdr:colOff>612651</xdr:colOff>
      <xdr:row>89</xdr:row>
      <xdr:rowOff>143500</xdr:rowOff>
    </xdr:to>
    <xdr:pic>
      <xdr:nvPicPr>
        <xdr:cNvPr id="19" name="Picture 18">
          <a:extLst>
            <a:ext uri="{FF2B5EF4-FFF2-40B4-BE49-F238E27FC236}">
              <a16:creationId xmlns:a16="http://schemas.microsoft.com/office/drawing/2014/main" id="{50F100EE-7AF4-4AA1-8F71-9488D3C26907}"/>
            </a:ext>
          </a:extLst>
        </xdr:cNvPr>
        <xdr:cNvPicPr>
          <a:picLocks noChangeAspect="1"/>
        </xdr:cNvPicPr>
      </xdr:nvPicPr>
      <xdr:blipFill>
        <a:blip xmlns:r="http://schemas.openxmlformats.org/officeDocument/2006/relationships" r:embed="rId3"/>
        <a:stretch>
          <a:fillRect/>
        </a:stretch>
      </xdr:blipFill>
      <xdr:spPr>
        <a:xfrm>
          <a:off x="2993674" y="15199263"/>
          <a:ext cx="4419827" cy="1701887"/>
        </a:xfrm>
        <a:prstGeom prst="rect">
          <a:avLst/>
        </a:prstGeom>
      </xdr:spPr>
    </xdr:pic>
    <xdr:clientData/>
  </xdr:twoCellAnchor>
  <xdr:twoCellAnchor editAs="oneCell">
    <xdr:from>
      <xdr:col>5</xdr:col>
      <xdr:colOff>316795</xdr:colOff>
      <xdr:row>96</xdr:row>
      <xdr:rowOff>91911</xdr:rowOff>
    </xdr:from>
    <xdr:to>
      <xdr:col>8</xdr:col>
      <xdr:colOff>101601</xdr:colOff>
      <xdr:row>107</xdr:row>
      <xdr:rowOff>72155</xdr:rowOff>
    </xdr:to>
    <xdr:pic>
      <xdr:nvPicPr>
        <xdr:cNvPr id="20" name="Picture 19">
          <a:extLst>
            <a:ext uri="{FF2B5EF4-FFF2-40B4-BE49-F238E27FC236}">
              <a16:creationId xmlns:a16="http://schemas.microsoft.com/office/drawing/2014/main" id="{3D1DF5F6-F27B-4E23-A852-83F6311CB9B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48945" y="18138611"/>
          <a:ext cx="2375606" cy="2005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615949</xdr:colOff>
      <xdr:row>90</xdr:row>
      <xdr:rowOff>125776</xdr:rowOff>
    </xdr:from>
    <xdr:to>
      <xdr:col>8</xdr:col>
      <xdr:colOff>254164</xdr:colOff>
      <xdr:row>95</xdr:row>
      <xdr:rowOff>119473</xdr:rowOff>
    </xdr:to>
    <xdr:pic>
      <xdr:nvPicPr>
        <xdr:cNvPr id="21" name="Picture 20">
          <a:extLst>
            <a:ext uri="{FF2B5EF4-FFF2-40B4-BE49-F238E27FC236}">
              <a16:creationId xmlns:a16="http://schemas.microsoft.com/office/drawing/2014/main" id="{1DEA31D6-9E64-4E7E-B8AC-A845A01CEE85}"/>
            </a:ext>
          </a:extLst>
        </xdr:cNvPr>
        <xdr:cNvPicPr>
          <a:picLocks noChangeAspect="1"/>
        </xdr:cNvPicPr>
      </xdr:nvPicPr>
      <xdr:blipFill>
        <a:blip xmlns:r="http://schemas.openxmlformats.org/officeDocument/2006/relationships" r:embed="rId5"/>
        <a:stretch>
          <a:fillRect/>
        </a:stretch>
      </xdr:blipFill>
      <xdr:spPr>
        <a:xfrm>
          <a:off x="2984499" y="17067576"/>
          <a:ext cx="3206915" cy="914447"/>
        </a:xfrm>
        <a:prstGeom prst="rect">
          <a:avLst/>
        </a:prstGeom>
      </xdr:spPr>
    </xdr:pic>
    <xdr:clientData/>
  </xdr:twoCellAnchor>
  <xdr:twoCellAnchor editAs="oneCell">
    <xdr:from>
      <xdr:col>7</xdr:col>
      <xdr:colOff>774700</xdr:colOff>
      <xdr:row>71</xdr:row>
      <xdr:rowOff>58748</xdr:rowOff>
    </xdr:from>
    <xdr:to>
      <xdr:col>10</xdr:col>
      <xdr:colOff>434622</xdr:colOff>
      <xdr:row>79</xdr:row>
      <xdr:rowOff>84914</xdr:rowOff>
    </xdr:to>
    <xdr:pic>
      <xdr:nvPicPr>
        <xdr:cNvPr id="22" name="Picture 21" descr="Learn How to Calculate Torus Volume, Surface Area Using Major, Minor Radius  - Tutorial, Definition, Example, Formula">
          <a:extLst>
            <a:ext uri="{FF2B5EF4-FFF2-40B4-BE49-F238E27FC236}">
              <a16:creationId xmlns:a16="http://schemas.microsoft.com/office/drawing/2014/main" id="{24F0CED5-978C-4937-9D3D-C0303F3CE5F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34050" y="13501698"/>
          <a:ext cx="2250722" cy="1499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206022</xdr:colOff>
      <xdr:row>58</xdr:row>
      <xdr:rowOff>110961</xdr:rowOff>
    </xdr:from>
    <xdr:to>
      <xdr:col>7</xdr:col>
      <xdr:colOff>212461</xdr:colOff>
      <xdr:row>61</xdr:row>
      <xdr:rowOff>136391</xdr:rowOff>
    </xdr:to>
    <xdr:pic>
      <xdr:nvPicPr>
        <xdr:cNvPr id="23" name="Picture 22">
          <a:extLst>
            <a:ext uri="{FF2B5EF4-FFF2-40B4-BE49-F238E27FC236}">
              <a16:creationId xmlns:a16="http://schemas.microsoft.com/office/drawing/2014/main" id="{A96DDE94-CA8C-4192-99D6-A243F168413C}"/>
            </a:ext>
          </a:extLst>
        </xdr:cNvPr>
        <xdr:cNvPicPr>
          <a:picLocks noChangeAspect="1"/>
        </xdr:cNvPicPr>
      </xdr:nvPicPr>
      <xdr:blipFill>
        <a:blip xmlns:r="http://schemas.openxmlformats.org/officeDocument/2006/relationships" r:embed="rId7"/>
        <a:stretch>
          <a:fillRect/>
        </a:stretch>
      </xdr:blipFill>
      <xdr:spPr>
        <a:xfrm>
          <a:off x="3438172" y="11159961"/>
          <a:ext cx="1733639" cy="577880"/>
        </a:xfrm>
        <a:prstGeom prst="rect">
          <a:avLst/>
        </a:prstGeom>
      </xdr:spPr>
    </xdr:pic>
    <xdr:clientData/>
  </xdr:twoCellAnchor>
  <xdr:twoCellAnchor editAs="oneCell">
    <xdr:from>
      <xdr:col>7</xdr:col>
      <xdr:colOff>767244</xdr:colOff>
      <xdr:row>55</xdr:row>
      <xdr:rowOff>127000</xdr:rowOff>
    </xdr:from>
    <xdr:to>
      <xdr:col>9</xdr:col>
      <xdr:colOff>194734</xdr:colOff>
      <xdr:row>64</xdr:row>
      <xdr:rowOff>892</xdr:rowOff>
    </xdr:to>
    <xdr:pic>
      <xdr:nvPicPr>
        <xdr:cNvPr id="24" name="Picture 23">
          <a:extLst>
            <a:ext uri="{FF2B5EF4-FFF2-40B4-BE49-F238E27FC236}">
              <a16:creationId xmlns:a16="http://schemas.microsoft.com/office/drawing/2014/main" id="{1A6BA444-69B9-410E-988D-F338EBD0454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726594" y="10623550"/>
          <a:ext cx="1154690" cy="153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213080</xdr:colOff>
      <xdr:row>66</xdr:row>
      <xdr:rowOff>154701</xdr:rowOff>
    </xdr:from>
    <xdr:to>
      <xdr:col>6</xdr:col>
      <xdr:colOff>422685</xdr:colOff>
      <xdr:row>68</xdr:row>
      <xdr:rowOff>154720</xdr:rowOff>
    </xdr:to>
    <xdr:pic>
      <xdr:nvPicPr>
        <xdr:cNvPr id="25" name="Picture 24">
          <a:extLst>
            <a:ext uri="{FF2B5EF4-FFF2-40B4-BE49-F238E27FC236}">
              <a16:creationId xmlns:a16="http://schemas.microsoft.com/office/drawing/2014/main" id="{8FB24208-DDBD-4F3E-9F22-E36A9A583A7C}"/>
            </a:ext>
          </a:extLst>
        </xdr:cNvPr>
        <xdr:cNvPicPr>
          <a:picLocks noChangeAspect="1"/>
        </xdr:cNvPicPr>
      </xdr:nvPicPr>
      <xdr:blipFill>
        <a:blip xmlns:r="http://schemas.openxmlformats.org/officeDocument/2006/relationships" r:embed="rId9"/>
        <a:stretch>
          <a:fillRect/>
        </a:stretch>
      </xdr:blipFill>
      <xdr:spPr>
        <a:xfrm>
          <a:off x="3445230" y="12676901"/>
          <a:ext cx="1073205" cy="368319"/>
        </a:xfrm>
        <a:prstGeom prst="rect">
          <a:avLst/>
        </a:prstGeom>
      </xdr:spPr>
    </xdr:pic>
    <xdr:clientData/>
  </xdr:twoCellAnchor>
  <xdr:twoCellAnchor editAs="oneCell">
    <xdr:from>
      <xdr:col>5</xdr:col>
      <xdr:colOff>206023</xdr:colOff>
      <xdr:row>64</xdr:row>
      <xdr:rowOff>170226</xdr:rowOff>
    </xdr:from>
    <xdr:to>
      <xdr:col>7</xdr:col>
      <xdr:colOff>593482</xdr:colOff>
      <xdr:row>66</xdr:row>
      <xdr:rowOff>17837</xdr:rowOff>
    </xdr:to>
    <xdr:pic>
      <xdr:nvPicPr>
        <xdr:cNvPr id="26" name="Picture 25">
          <a:extLst>
            <a:ext uri="{FF2B5EF4-FFF2-40B4-BE49-F238E27FC236}">
              <a16:creationId xmlns:a16="http://schemas.microsoft.com/office/drawing/2014/main" id="{C865A96E-FE80-4BA3-AA3C-2FF02052999E}"/>
            </a:ext>
          </a:extLst>
        </xdr:cNvPr>
        <xdr:cNvPicPr>
          <a:picLocks noChangeAspect="1"/>
        </xdr:cNvPicPr>
      </xdr:nvPicPr>
      <xdr:blipFill>
        <a:blip xmlns:r="http://schemas.openxmlformats.org/officeDocument/2006/relationships" r:embed="rId10"/>
        <a:stretch>
          <a:fillRect/>
        </a:stretch>
      </xdr:blipFill>
      <xdr:spPr>
        <a:xfrm>
          <a:off x="3438173" y="12324126"/>
          <a:ext cx="2114659" cy="215911"/>
        </a:xfrm>
        <a:prstGeom prst="rect">
          <a:avLst/>
        </a:prstGeom>
      </xdr:spPr>
    </xdr:pic>
    <xdr:clientData/>
  </xdr:twoCellAnchor>
  <xdr:twoCellAnchor editAs="oneCell">
    <xdr:from>
      <xdr:col>15</xdr:col>
      <xdr:colOff>279400</xdr:colOff>
      <xdr:row>40</xdr:row>
      <xdr:rowOff>14819</xdr:rowOff>
    </xdr:from>
    <xdr:to>
      <xdr:col>16</xdr:col>
      <xdr:colOff>506896</xdr:colOff>
      <xdr:row>44</xdr:row>
      <xdr:rowOff>153107</xdr:rowOff>
    </xdr:to>
    <xdr:pic>
      <xdr:nvPicPr>
        <xdr:cNvPr id="27" name="Picture 26">
          <a:extLst>
            <a:ext uri="{FF2B5EF4-FFF2-40B4-BE49-F238E27FC236}">
              <a16:creationId xmlns:a16="http://schemas.microsoft.com/office/drawing/2014/main" id="{11EB1FB8-3C40-405B-8488-5832B69719FE}"/>
            </a:ext>
          </a:extLst>
        </xdr:cNvPr>
        <xdr:cNvPicPr>
          <a:picLocks noChangeAspect="1"/>
        </xdr:cNvPicPr>
      </xdr:nvPicPr>
      <xdr:blipFill>
        <a:blip xmlns:r="http://schemas.openxmlformats.org/officeDocument/2006/relationships" r:embed="rId11"/>
        <a:stretch>
          <a:fillRect/>
        </a:stretch>
      </xdr:blipFill>
      <xdr:spPr>
        <a:xfrm>
          <a:off x="12147550" y="7749119"/>
          <a:ext cx="1091096" cy="874888"/>
        </a:xfrm>
        <a:prstGeom prst="rect">
          <a:avLst/>
        </a:prstGeom>
      </xdr:spPr>
    </xdr:pic>
    <xdr:clientData/>
  </xdr:twoCellAnchor>
  <xdr:twoCellAnchor editAs="oneCell">
    <xdr:from>
      <xdr:col>15</xdr:col>
      <xdr:colOff>300567</xdr:colOff>
      <xdr:row>31</xdr:row>
      <xdr:rowOff>162279</xdr:rowOff>
    </xdr:from>
    <xdr:to>
      <xdr:col>18</xdr:col>
      <xdr:colOff>361949</xdr:colOff>
      <xdr:row>36</xdr:row>
      <xdr:rowOff>32697</xdr:rowOff>
    </xdr:to>
    <xdr:pic>
      <xdr:nvPicPr>
        <xdr:cNvPr id="28" name="Picture 27">
          <a:extLst>
            <a:ext uri="{FF2B5EF4-FFF2-40B4-BE49-F238E27FC236}">
              <a16:creationId xmlns:a16="http://schemas.microsoft.com/office/drawing/2014/main" id="{28618BB2-9046-4C06-9FE8-C85493E1B3FD}"/>
            </a:ext>
          </a:extLst>
        </xdr:cNvPr>
        <xdr:cNvPicPr>
          <a:picLocks noChangeAspect="1"/>
        </xdr:cNvPicPr>
      </xdr:nvPicPr>
      <xdr:blipFill>
        <a:blip xmlns:r="http://schemas.openxmlformats.org/officeDocument/2006/relationships" r:embed="rId12"/>
        <a:stretch>
          <a:fillRect/>
        </a:stretch>
      </xdr:blipFill>
      <xdr:spPr>
        <a:xfrm>
          <a:off x="12168717" y="6239229"/>
          <a:ext cx="2201332" cy="791168"/>
        </a:xfrm>
        <a:prstGeom prst="rect">
          <a:avLst/>
        </a:prstGeom>
      </xdr:spPr>
    </xdr:pic>
    <xdr:clientData/>
  </xdr:twoCellAnchor>
  <xdr:twoCellAnchor editAs="oneCell">
    <xdr:from>
      <xdr:col>16</xdr:col>
      <xdr:colOff>313265</xdr:colOff>
      <xdr:row>11</xdr:row>
      <xdr:rowOff>38100</xdr:rowOff>
    </xdr:from>
    <xdr:to>
      <xdr:col>21</xdr:col>
      <xdr:colOff>330904</xdr:colOff>
      <xdr:row>19</xdr:row>
      <xdr:rowOff>18909</xdr:rowOff>
    </xdr:to>
    <xdr:pic>
      <xdr:nvPicPr>
        <xdr:cNvPr id="29" name="Picture 28">
          <a:extLst>
            <a:ext uri="{FF2B5EF4-FFF2-40B4-BE49-F238E27FC236}">
              <a16:creationId xmlns:a16="http://schemas.microsoft.com/office/drawing/2014/main" id="{1D1F1B09-4945-48EE-8B2D-18BB11756EFC}"/>
            </a:ext>
          </a:extLst>
        </xdr:cNvPr>
        <xdr:cNvPicPr>
          <a:picLocks noChangeAspect="1"/>
        </xdr:cNvPicPr>
      </xdr:nvPicPr>
      <xdr:blipFill>
        <a:blip xmlns:r="http://schemas.openxmlformats.org/officeDocument/2006/relationships" r:embed="rId13"/>
        <a:stretch>
          <a:fillRect/>
        </a:stretch>
      </xdr:blipFill>
      <xdr:spPr>
        <a:xfrm>
          <a:off x="12949765" y="2432050"/>
          <a:ext cx="3160889" cy="1454009"/>
        </a:xfrm>
        <a:prstGeom prst="rect">
          <a:avLst/>
        </a:prstGeom>
      </xdr:spPr>
    </xdr:pic>
    <xdr:clientData/>
  </xdr:twoCellAnchor>
  <xdr:twoCellAnchor editAs="oneCell">
    <xdr:from>
      <xdr:col>15</xdr:col>
      <xdr:colOff>293508</xdr:colOff>
      <xdr:row>46</xdr:row>
      <xdr:rowOff>52916</xdr:rowOff>
    </xdr:from>
    <xdr:to>
      <xdr:col>21</xdr:col>
      <xdr:colOff>416489</xdr:colOff>
      <xdr:row>54</xdr:row>
      <xdr:rowOff>4938</xdr:rowOff>
    </xdr:to>
    <xdr:pic>
      <xdr:nvPicPr>
        <xdr:cNvPr id="30" name="Picture 29">
          <a:extLst>
            <a:ext uri="{FF2B5EF4-FFF2-40B4-BE49-F238E27FC236}">
              <a16:creationId xmlns:a16="http://schemas.microsoft.com/office/drawing/2014/main" id="{BBD20DD9-FD4E-4F7C-AE49-62697917AE32}"/>
            </a:ext>
          </a:extLst>
        </xdr:cNvPr>
        <xdr:cNvPicPr>
          <a:picLocks noChangeAspect="1"/>
        </xdr:cNvPicPr>
      </xdr:nvPicPr>
      <xdr:blipFill>
        <a:blip xmlns:r="http://schemas.openxmlformats.org/officeDocument/2006/relationships" r:embed="rId14"/>
        <a:stretch>
          <a:fillRect/>
        </a:stretch>
      </xdr:blipFill>
      <xdr:spPr>
        <a:xfrm>
          <a:off x="12161658" y="8892116"/>
          <a:ext cx="4129831" cy="1425222"/>
        </a:xfrm>
        <a:prstGeom prst="rect">
          <a:avLst/>
        </a:prstGeom>
      </xdr:spPr>
    </xdr:pic>
    <xdr:clientData/>
  </xdr:twoCellAnchor>
  <xdr:twoCellAnchor editAs="oneCell">
    <xdr:from>
      <xdr:col>10</xdr:col>
      <xdr:colOff>593093</xdr:colOff>
      <xdr:row>58</xdr:row>
      <xdr:rowOff>99059</xdr:rowOff>
    </xdr:from>
    <xdr:to>
      <xdr:col>21</xdr:col>
      <xdr:colOff>419103</xdr:colOff>
      <xdr:row>113</xdr:row>
      <xdr:rowOff>159384</xdr:rowOff>
    </xdr:to>
    <xdr:pic>
      <xdr:nvPicPr>
        <xdr:cNvPr id="34" name="Picture 33">
          <a:extLst>
            <a:ext uri="{FF2B5EF4-FFF2-40B4-BE49-F238E27FC236}">
              <a16:creationId xmlns:a16="http://schemas.microsoft.com/office/drawing/2014/main" id="{98AD36B4-7F9E-8E0C-8D5B-C3C61236D72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rot="16200000">
          <a:off x="7124385" y="12166917"/>
          <a:ext cx="10188575" cy="81508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531"/>
  <sheetViews>
    <sheetView tabSelected="1" zoomScale="75" zoomScaleNormal="75" workbookViewId="0">
      <pane ySplit="10" topLeftCell="A11" activePane="bottomLeft" state="frozen"/>
      <selection pane="bottomLeft" activeCell="B10" sqref="B10"/>
    </sheetView>
  </sheetViews>
  <sheetFormatPr defaultColWidth="4" defaultRowHeight="15"/>
  <cols>
    <col min="1" max="1" width="4" style="1"/>
    <col min="2" max="2" width="9.7109375" style="9" customWidth="1"/>
    <col min="3" max="3" width="25.140625" style="9" customWidth="1"/>
    <col min="4" max="4" width="19.7109375" style="9" customWidth="1"/>
    <col min="5" max="5" width="50.42578125" style="2" bestFit="1" customWidth="1"/>
    <col min="6" max="6" width="25.5703125" style="9" customWidth="1"/>
    <col min="7" max="7" width="10" style="2" customWidth="1"/>
    <col min="8" max="12" width="19.28515625" style="2" customWidth="1"/>
    <col min="13" max="13" width="46.28515625" style="2" customWidth="1"/>
    <col min="14" max="16384" width="4" style="1"/>
  </cols>
  <sheetData>
    <row r="1" spans="2:13" ht="15.75" thickBot="1"/>
    <row r="2" spans="2:13">
      <c r="B2" s="312" t="s">
        <v>0</v>
      </c>
      <c r="C2" s="313"/>
      <c r="D2" s="313"/>
      <c r="E2" s="313"/>
      <c r="F2" s="313"/>
      <c r="G2" s="313"/>
      <c r="H2" s="313"/>
      <c r="I2" s="313"/>
      <c r="J2" s="313"/>
      <c r="K2" s="313"/>
      <c r="L2" s="313"/>
      <c r="M2" s="314"/>
    </row>
    <row r="3" spans="2:13">
      <c r="B3" s="315"/>
      <c r="C3" s="316"/>
      <c r="D3" s="316"/>
      <c r="E3" s="316"/>
      <c r="F3" s="316"/>
      <c r="G3" s="316"/>
      <c r="H3" s="316"/>
      <c r="I3" s="316"/>
      <c r="J3" s="316"/>
      <c r="K3" s="316"/>
      <c r="L3" s="316"/>
      <c r="M3" s="317"/>
    </row>
    <row r="4" spans="2:13">
      <c r="B4" s="315"/>
      <c r="C4" s="316"/>
      <c r="D4" s="316"/>
      <c r="E4" s="316"/>
      <c r="F4" s="316"/>
      <c r="G4" s="316"/>
      <c r="H4" s="316"/>
      <c r="I4" s="316"/>
      <c r="J4" s="316"/>
      <c r="K4" s="316"/>
      <c r="L4" s="316"/>
      <c r="M4" s="317"/>
    </row>
    <row r="5" spans="2:13" ht="36.75" customHeight="1">
      <c r="B5" s="315"/>
      <c r="C5" s="316"/>
      <c r="D5" s="316"/>
      <c r="E5" s="316"/>
      <c r="F5" s="316"/>
      <c r="G5" s="316"/>
      <c r="H5" s="316"/>
      <c r="I5" s="316"/>
      <c r="J5" s="316"/>
      <c r="K5" s="316"/>
      <c r="L5" s="316"/>
      <c r="M5" s="317"/>
    </row>
    <row r="6" spans="2:13" ht="26.25">
      <c r="B6" s="318" t="s">
        <v>20</v>
      </c>
      <c r="C6" s="319"/>
      <c r="D6" s="319"/>
      <c r="E6" s="319"/>
      <c r="F6" s="319"/>
      <c r="G6" s="319"/>
      <c r="H6" s="319"/>
      <c r="I6" s="319"/>
      <c r="J6" s="319"/>
      <c r="K6" s="319"/>
      <c r="L6" s="319"/>
      <c r="M6" s="320"/>
    </row>
    <row r="7" spans="2:13" ht="20.100000000000001" customHeight="1">
      <c r="B7" s="321" t="s">
        <v>28</v>
      </c>
      <c r="C7" s="322"/>
      <c r="D7" s="323"/>
      <c r="E7" s="323"/>
      <c r="F7" s="323"/>
      <c r="G7" s="323"/>
      <c r="H7" s="323"/>
      <c r="I7" s="330"/>
      <c r="J7" s="330"/>
      <c r="K7" s="330"/>
      <c r="L7" s="330"/>
      <c r="M7" s="331"/>
    </row>
    <row r="8" spans="2:13" ht="20.100000000000001" customHeight="1">
      <c r="B8" s="324" t="s">
        <v>198</v>
      </c>
      <c r="C8" s="325"/>
      <c r="D8" s="326"/>
      <c r="E8" s="326"/>
      <c r="F8" s="326"/>
      <c r="G8" s="326"/>
      <c r="H8" s="326"/>
      <c r="I8" s="332"/>
      <c r="J8" s="332"/>
      <c r="K8" s="332"/>
      <c r="L8" s="332"/>
      <c r="M8" s="333"/>
    </row>
    <row r="9" spans="2:13" ht="20.100000000000001" customHeight="1">
      <c r="B9" s="327" t="s">
        <v>199</v>
      </c>
      <c r="C9" s="328"/>
      <c r="D9" s="329"/>
      <c r="E9" s="329"/>
      <c r="F9" s="329"/>
      <c r="G9" s="329"/>
      <c r="H9" s="329"/>
      <c r="I9" s="334"/>
      <c r="J9" s="334"/>
      <c r="K9" s="334"/>
      <c r="L9" s="334"/>
      <c r="M9" s="335"/>
    </row>
    <row r="10" spans="2:13" s="2" customFormat="1" ht="60" customHeight="1">
      <c r="B10" s="232" t="s">
        <v>3</v>
      </c>
      <c r="C10" s="233" t="s">
        <v>129</v>
      </c>
      <c r="D10" s="233" t="s">
        <v>4</v>
      </c>
      <c r="E10" s="233" t="s">
        <v>5</v>
      </c>
      <c r="F10" s="233" t="s">
        <v>146</v>
      </c>
      <c r="G10" s="233" t="s">
        <v>131</v>
      </c>
      <c r="H10" s="233" t="s">
        <v>148</v>
      </c>
      <c r="I10" s="233" t="s">
        <v>147</v>
      </c>
      <c r="J10" s="233" t="s">
        <v>149</v>
      </c>
      <c r="K10" s="233" t="s">
        <v>24</v>
      </c>
      <c r="L10" s="233" t="s">
        <v>159</v>
      </c>
      <c r="M10" s="234" t="s">
        <v>2</v>
      </c>
    </row>
    <row r="11" spans="2:13" s="2" customFormat="1" ht="30" customHeight="1">
      <c r="B11" s="235">
        <v>1</v>
      </c>
      <c r="C11" s="303" t="s">
        <v>178</v>
      </c>
      <c r="D11" s="236" t="s">
        <v>22</v>
      </c>
      <c r="E11" s="258" t="s">
        <v>151</v>
      </c>
      <c r="F11" s="258" t="s">
        <v>21</v>
      </c>
      <c r="G11" s="236" t="s">
        <v>37</v>
      </c>
      <c r="H11" s="236">
        <v>30</v>
      </c>
      <c r="I11" s="236">
        <v>66</v>
      </c>
      <c r="J11" s="236">
        <f>L11-I11</f>
        <v>33</v>
      </c>
      <c r="K11" s="236">
        <v>1.5</v>
      </c>
      <c r="L11" s="236">
        <f>I11*K11</f>
        <v>99</v>
      </c>
      <c r="M11" s="270"/>
    </row>
    <row r="12" spans="2:13" s="2" customFormat="1" ht="30" customHeight="1">
      <c r="B12" s="237">
        <f>B11+1</f>
        <v>2</v>
      </c>
      <c r="C12" s="304"/>
      <c r="D12" s="238" t="s">
        <v>18</v>
      </c>
      <c r="E12" s="259" t="s">
        <v>150</v>
      </c>
      <c r="F12" s="259" t="s">
        <v>25</v>
      </c>
      <c r="G12" s="238" t="s">
        <v>37</v>
      </c>
      <c r="H12" s="288">
        <v>14</v>
      </c>
      <c r="I12" s="238">
        <v>18</v>
      </c>
      <c r="J12" s="238">
        <f>L12-I12</f>
        <v>9</v>
      </c>
      <c r="K12" s="238">
        <v>1.5</v>
      </c>
      <c r="L12" s="238">
        <f>I12*K12</f>
        <v>27</v>
      </c>
      <c r="M12" s="271"/>
    </row>
    <row r="13" spans="2:13" s="2" customFormat="1" ht="30" customHeight="1">
      <c r="B13" s="239">
        <f>B12+1</f>
        <v>3</v>
      </c>
      <c r="C13" s="305"/>
      <c r="D13" s="240" t="s">
        <v>26</v>
      </c>
      <c r="E13" s="260" t="s">
        <v>161</v>
      </c>
      <c r="F13" s="260" t="s">
        <v>27</v>
      </c>
      <c r="G13" s="240" t="s">
        <v>37</v>
      </c>
      <c r="H13" s="240">
        <v>16</v>
      </c>
      <c r="I13" s="240">
        <v>20</v>
      </c>
      <c r="J13" s="240">
        <f>L13-I13</f>
        <v>20</v>
      </c>
      <c r="K13" s="240">
        <v>2</v>
      </c>
      <c r="L13" s="240">
        <f>I13*K13</f>
        <v>40</v>
      </c>
      <c r="M13" s="272"/>
    </row>
    <row r="14" spans="2:13" s="2" customFormat="1" ht="45" customHeight="1">
      <c r="B14" s="309">
        <v>4</v>
      </c>
      <c r="C14" s="306" t="s">
        <v>132</v>
      </c>
      <c r="D14" s="241"/>
      <c r="E14" s="261" t="s">
        <v>186</v>
      </c>
      <c r="F14" s="261"/>
      <c r="G14" s="242" t="s">
        <v>181</v>
      </c>
      <c r="H14" s="241">
        <f>SUM(H15:H20)</f>
        <v>262</v>
      </c>
      <c r="I14" s="241">
        <f>SUM(I15:I19)</f>
        <v>276</v>
      </c>
      <c r="J14" s="242" t="s">
        <v>155</v>
      </c>
      <c r="K14" s="241" t="s">
        <v>155</v>
      </c>
      <c r="L14" s="241" t="e">
        <f>L15+L16+L17+L18+L19+#REF!</f>
        <v>#REF!</v>
      </c>
      <c r="M14" s="270"/>
    </row>
    <row r="15" spans="2:13" ht="45" customHeight="1">
      <c r="B15" s="310"/>
      <c r="C15" s="307"/>
      <c r="D15" s="238"/>
      <c r="E15" s="259" t="s">
        <v>182</v>
      </c>
      <c r="F15" s="259"/>
      <c r="G15" s="243" t="str">
        <f>$G$14</f>
        <v>+ 5.8</v>
      </c>
      <c r="H15" s="238">
        <v>25</v>
      </c>
      <c r="I15" s="238">
        <v>38</v>
      </c>
      <c r="J15" s="244" t="s">
        <v>155</v>
      </c>
      <c r="K15" s="268" t="s">
        <v>155</v>
      </c>
      <c r="L15" s="238">
        <f>I15</f>
        <v>38</v>
      </c>
      <c r="M15" s="271"/>
    </row>
    <row r="16" spans="2:13" ht="45" customHeight="1">
      <c r="B16" s="310"/>
      <c r="C16" s="307"/>
      <c r="D16" s="238"/>
      <c r="E16" s="267" t="s">
        <v>183</v>
      </c>
      <c r="F16" s="262"/>
      <c r="G16" s="243" t="str">
        <f t="shared" ref="G16:G19" si="0">$G$14</f>
        <v>+ 5.8</v>
      </c>
      <c r="H16" s="238">
        <v>5</v>
      </c>
      <c r="I16" s="238">
        <v>73</v>
      </c>
      <c r="J16" s="244" t="s">
        <v>155</v>
      </c>
      <c r="K16" s="268" t="s">
        <v>155</v>
      </c>
      <c r="L16" s="238">
        <f t="shared" ref="L16:L20" si="1">I16</f>
        <v>73</v>
      </c>
      <c r="M16" s="271"/>
    </row>
    <row r="17" spans="2:13" ht="45" customHeight="1">
      <c r="B17" s="310"/>
      <c r="C17" s="307"/>
      <c r="D17" s="238"/>
      <c r="E17" s="267" t="s">
        <v>184</v>
      </c>
      <c r="F17" s="262"/>
      <c r="G17" s="243" t="str">
        <f t="shared" si="0"/>
        <v>+ 5.8</v>
      </c>
      <c r="H17" s="238">
        <v>5</v>
      </c>
      <c r="I17" s="238">
        <v>75</v>
      </c>
      <c r="J17" s="244" t="s">
        <v>155</v>
      </c>
      <c r="K17" s="268" t="s">
        <v>155</v>
      </c>
      <c r="L17" s="238">
        <f t="shared" si="1"/>
        <v>75</v>
      </c>
      <c r="M17" s="271"/>
    </row>
    <row r="18" spans="2:13" ht="45" customHeight="1">
      <c r="B18" s="310"/>
      <c r="C18" s="307"/>
      <c r="D18" s="238"/>
      <c r="E18" s="267" t="s">
        <v>185</v>
      </c>
      <c r="F18" s="262"/>
      <c r="G18" s="243" t="str">
        <f t="shared" si="0"/>
        <v>+ 5.8</v>
      </c>
      <c r="H18" s="238">
        <v>14</v>
      </c>
      <c r="I18" s="238">
        <v>75</v>
      </c>
      <c r="J18" s="244" t="s">
        <v>155</v>
      </c>
      <c r="K18" s="268" t="s">
        <v>155</v>
      </c>
      <c r="L18" s="238">
        <f t="shared" si="1"/>
        <v>75</v>
      </c>
      <c r="M18" s="271"/>
    </row>
    <row r="19" spans="2:13" ht="45" customHeight="1">
      <c r="B19" s="310"/>
      <c r="C19" s="307"/>
      <c r="D19" s="238" t="s">
        <v>187</v>
      </c>
      <c r="E19" s="259" t="s">
        <v>188</v>
      </c>
      <c r="F19" s="262"/>
      <c r="G19" s="243" t="str">
        <f t="shared" si="0"/>
        <v>+ 5.8</v>
      </c>
      <c r="H19" s="288">
        <v>203</v>
      </c>
      <c r="I19" s="238">
        <v>15</v>
      </c>
      <c r="J19" s="244" t="s">
        <v>155</v>
      </c>
      <c r="K19" s="268" t="s">
        <v>155</v>
      </c>
      <c r="L19" s="238">
        <f t="shared" si="1"/>
        <v>15</v>
      </c>
      <c r="M19" s="271"/>
    </row>
    <row r="20" spans="2:13" ht="45" customHeight="1">
      <c r="B20" s="311"/>
      <c r="C20" s="308"/>
      <c r="D20" s="289"/>
      <c r="E20" s="260" t="s">
        <v>189</v>
      </c>
      <c r="F20" s="263" t="s">
        <v>152</v>
      </c>
      <c r="G20" s="245" t="s">
        <v>38</v>
      </c>
      <c r="H20" s="287">
        <v>10</v>
      </c>
      <c r="I20" s="240">
        <v>19</v>
      </c>
      <c r="J20" s="246" t="s">
        <v>155</v>
      </c>
      <c r="K20" s="269" t="s">
        <v>155</v>
      </c>
      <c r="L20" s="240">
        <f t="shared" si="1"/>
        <v>19</v>
      </c>
      <c r="M20" s="290"/>
    </row>
    <row r="21" spans="2:13" ht="45.6" customHeight="1">
      <c r="B21" s="300">
        <v>5</v>
      </c>
      <c r="C21" s="303" t="s">
        <v>130</v>
      </c>
      <c r="D21" s="248" t="s">
        <v>19</v>
      </c>
      <c r="E21" s="264" t="s">
        <v>162</v>
      </c>
      <c r="F21" s="264" t="s">
        <v>139</v>
      </c>
      <c r="G21" s="248" t="s">
        <v>139</v>
      </c>
      <c r="H21" s="291">
        <f>SUM(H22:H26)</f>
        <v>113</v>
      </c>
      <c r="I21" s="276">
        <f>SUM(I22:I26)</f>
        <v>305.10000000000002</v>
      </c>
      <c r="J21" s="277" t="s">
        <v>155</v>
      </c>
      <c r="K21" s="277" t="s">
        <v>155</v>
      </c>
      <c r="L21" s="276">
        <f>I21</f>
        <v>305.10000000000002</v>
      </c>
      <c r="M21" s="270"/>
    </row>
    <row r="22" spans="2:13" ht="45" customHeight="1">
      <c r="B22" s="301"/>
      <c r="C22" s="304"/>
      <c r="D22" s="238" t="s">
        <v>134</v>
      </c>
      <c r="E22" s="259" t="s">
        <v>164</v>
      </c>
      <c r="F22" s="259" t="s">
        <v>29</v>
      </c>
      <c r="G22" s="274" t="s">
        <v>37</v>
      </c>
      <c r="H22" s="292">
        <v>23</v>
      </c>
      <c r="I22" s="279">
        <f t="shared" ref="I22:I26" si="2">H22*2.7</f>
        <v>62.1</v>
      </c>
      <c r="J22" s="278" t="s">
        <v>155</v>
      </c>
      <c r="K22" s="278" t="s">
        <v>155</v>
      </c>
      <c r="L22" s="280">
        <f>I22</f>
        <v>62.1</v>
      </c>
      <c r="M22" s="299" t="s">
        <v>176</v>
      </c>
    </row>
    <row r="23" spans="2:13" ht="60">
      <c r="B23" s="301"/>
      <c r="C23" s="304"/>
      <c r="D23" s="238" t="s">
        <v>135</v>
      </c>
      <c r="E23" s="267" t="s">
        <v>163</v>
      </c>
      <c r="F23" s="262" t="s">
        <v>171</v>
      </c>
      <c r="G23" s="274" t="s">
        <v>190</v>
      </c>
      <c r="H23" s="293">
        <v>36</v>
      </c>
      <c r="I23" s="280">
        <f t="shared" si="2"/>
        <v>97.2</v>
      </c>
      <c r="J23" s="278" t="s">
        <v>155</v>
      </c>
      <c r="K23" s="278" t="s">
        <v>155</v>
      </c>
      <c r="L23" s="280">
        <f t="shared" ref="L23:L26" si="3">I23</f>
        <v>97.2</v>
      </c>
      <c r="M23" s="299"/>
    </row>
    <row r="24" spans="2:13" ht="30" customHeight="1">
      <c r="B24" s="301"/>
      <c r="C24" s="304"/>
      <c r="D24" s="238" t="s">
        <v>136</v>
      </c>
      <c r="E24" s="259" t="s">
        <v>166</v>
      </c>
      <c r="F24" s="262" t="s">
        <v>160</v>
      </c>
      <c r="G24" s="274"/>
      <c r="H24" s="292">
        <v>19</v>
      </c>
      <c r="I24" s="279">
        <f t="shared" si="2"/>
        <v>51.300000000000004</v>
      </c>
      <c r="J24" s="278" t="s">
        <v>155</v>
      </c>
      <c r="K24" s="278" t="s">
        <v>155</v>
      </c>
      <c r="L24" s="278">
        <f t="shared" si="3"/>
        <v>51.300000000000004</v>
      </c>
      <c r="M24" s="299"/>
    </row>
    <row r="25" spans="2:13" ht="45">
      <c r="B25" s="301"/>
      <c r="C25" s="304"/>
      <c r="D25" s="238" t="s">
        <v>137</v>
      </c>
      <c r="E25" s="259" t="s">
        <v>167</v>
      </c>
      <c r="F25" s="262" t="s">
        <v>30</v>
      </c>
      <c r="G25" s="274" t="s">
        <v>191</v>
      </c>
      <c r="H25" s="294">
        <v>23</v>
      </c>
      <c r="I25" s="281">
        <f t="shared" si="2"/>
        <v>62.1</v>
      </c>
      <c r="J25" s="278" t="s">
        <v>155</v>
      </c>
      <c r="K25" s="278" t="s">
        <v>155</v>
      </c>
      <c r="L25" s="280">
        <f t="shared" si="3"/>
        <v>62.1</v>
      </c>
      <c r="M25" s="299"/>
    </row>
    <row r="26" spans="2:13" ht="30" customHeight="1">
      <c r="B26" s="302"/>
      <c r="C26" s="305"/>
      <c r="D26" s="240" t="s">
        <v>138</v>
      </c>
      <c r="E26" s="260" t="s">
        <v>165</v>
      </c>
      <c r="F26" s="263" t="s">
        <v>157</v>
      </c>
      <c r="G26" s="275"/>
      <c r="H26" s="295">
        <v>12</v>
      </c>
      <c r="I26" s="283">
        <f t="shared" si="2"/>
        <v>32.400000000000006</v>
      </c>
      <c r="J26" s="284" t="s">
        <v>155</v>
      </c>
      <c r="K26" s="284" t="s">
        <v>155</v>
      </c>
      <c r="L26" s="282">
        <f t="shared" si="3"/>
        <v>32.400000000000006</v>
      </c>
      <c r="M26" s="336"/>
    </row>
    <row r="27" spans="2:13" ht="30" customHeight="1">
      <c r="B27" s="247">
        <v>6</v>
      </c>
      <c r="C27" s="306" t="s">
        <v>179</v>
      </c>
      <c r="D27" s="236" t="s">
        <v>12</v>
      </c>
      <c r="E27" s="258" t="s">
        <v>6</v>
      </c>
      <c r="F27" s="258" t="s">
        <v>31</v>
      </c>
      <c r="G27" s="340" t="s">
        <v>192</v>
      </c>
      <c r="H27" s="342">
        <v>106</v>
      </c>
      <c r="I27" s="344">
        <v>400</v>
      </c>
      <c r="J27" s="344">
        <v>50</v>
      </c>
      <c r="K27" s="344">
        <v>1.5</v>
      </c>
      <c r="L27" s="344">
        <v>450</v>
      </c>
      <c r="M27" s="298"/>
    </row>
    <row r="28" spans="2:13" ht="30" customHeight="1">
      <c r="B28" s="249">
        <v>7</v>
      </c>
      <c r="C28" s="307"/>
      <c r="D28" s="238" t="s">
        <v>13</v>
      </c>
      <c r="E28" s="259" t="s">
        <v>7</v>
      </c>
      <c r="F28" s="259" t="s">
        <v>32</v>
      </c>
      <c r="G28" s="341"/>
      <c r="H28" s="343"/>
      <c r="I28" s="341"/>
      <c r="J28" s="341"/>
      <c r="K28" s="341"/>
      <c r="L28" s="341"/>
      <c r="M28" s="299"/>
    </row>
    <row r="29" spans="2:13" ht="30" customHeight="1">
      <c r="B29" s="249">
        <v>8</v>
      </c>
      <c r="C29" s="307"/>
      <c r="D29" s="238" t="s">
        <v>14</v>
      </c>
      <c r="E29" s="259" t="s">
        <v>8</v>
      </c>
      <c r="F29" s="259" t="s">
        <v>170</v>
      </c>
      <c r="G29" s="341"/>
      <c r="H29" s="343"/>
      <c r="I29" s="341"/>
      <c r="J29" s="341"/>
      <c r="K29" s="341"/>
      <c r="L29" s="341"/>
      <c r="M29" s="299"/>
    </row>
    <row r="30" spans="2:13" ht="30" customHeight="1">
      <c r="B30" s="249">
        <v>9</v>
      </c>
      <c r="C30" s="307"/>
      <c r="D30" s="238" t="s">
        <v>15</v>
      </c>
      <c r="E30" s="259" t="s">
        <v>9</v>
      </c>
      <c r="F30" s="259" t="s">
        <v>33</v>
      </c>
      <c r="G30" s="341"/>
      <c r="H30" s="343"/>
      <c r="I30" s="341"/>
      <c r="J30" s="341"/>
      <c r="K30" s="341"/>
      <c r="L30" s="341"/>
      <c r="M30" s="299"/>
    </row>
    <row r="31" spans="2:13" ht="30" customHeight="1">
      <c r="B31" s="285">
        <v>10</v>
      </c>
      <c r="C31" s="286" t="s">
        <v>10</v>
      </c>
      <c r="D31" s="251" t="s">
        <v>16</v>
      </c>
      <c r="E31" s="265" t="s">
        <v>168</v>
      </c>
      <c r="F31" s="265" t="s">
        <v>34</v>
      </c>
      <c r="G31" s="252" t="s">
        <v>193</v>
      </c>
      <c r="H31" s="297">
        <v>8</v>
      </c>
      <c r="I31" s="251">
        <v>15</v>
      </c>
      <c r="J31" s="251">
        <f>L31-I31</f>
        <v>7.5</v>
      </c>
      <c r="K31" s="251">
        <v>1.5</v>
      </c>
      <c r="L31" s="251">
        <f>I31*K31</f>
        <v>22.5</v>
      </c>
      <c r="M31" s="273"/>
    </row>
    <row r="32" spans="2:13" ht="30" customHeight="1">
      <c r="B32" s="285">
        <v>11</v>
      </c>
      <c r="C32" s="286" t="s">
        <v>11</v>
      </c>
      <c r="D32" s="251" t="s">
        <v>17</v>
      </c>
      <c r="E32" s="265" t="s">
        <v>11</v>
      </c>
      <c r="F32" s="265" t="s">
        <v>35</v>
      </c>
      <c r="G32" s="252" t="s">
        <v>194</v>
      </c>
      <c r="H32" s="251">
        <v>110</v>
      </c>
      <c r="I32" s="251">
        <v>158</v>
      </c>
      <c r="J32" s="251">
        <f>L32-I32</f>
        <v>158</v>
      </c>
      <c r="K32" s="251">
        <v>2</v>
      </c>
      <c r="L32" s="251">
        <f>I32*K32</f>
        <v>316</v>
      </c>
      <c r="M32" s="273"/>
    </row>
    <row r="33" spans="2:13" ht="45" customHeight="1">
      <c r="B33" s="247">
        <v>12</v>
      </c>
      <c r="C33" s="303" t="s">
        <v>158</v>
      </c>
      <c r="D33" s="236" t="s">
        <v>1</v>
      </c>
      <c r="E33" s="258" t="s">
        <v>140</v>
      </c>
      <c r="F33" s="266" t="s">
        <v>169</v>
      </c>
      <c r="G33" s="250" t="s">
        <v>195</v>
      </c>
      <c r="H33" s="296">
        <v>59</v>
      </c>
      <c r="I33" s="236">
        <v>40</v>
      </c>
      <c r="J33" s="236" t="s">
        <v>155</v>
      </c>
      <c r="K33" s="236" t="s">
        <v>155</v>
      </c>
      <c r="L33" s="236">
        <f>I33</f>
        <v>40</v>
      </c>
      <c r="M33" s="270"/>
    </row>
    <row r="34" spans="2:13" ht="45" customHeight="1">
      <c r="B34" s="249">
        <v>13</v>
      </c>
      <c r="C34" s="304"/>
      <c r="D34" s="238" t="s">
        <v>1</v>
      </c>
      <c r="E34" s="259" t="s">
        <v>177</v>
      </c>
      <c r="F34" s="262" t="s">
        <v>36</v>
      </c>
      <c r="G34" s="244" t="s">
        <v>196</v>
      </c>
      <c r="H34" s="288">
        <v>25</v>
      </c>
      <c r="I34" s="238">
        <v>30</v>
      </c>
      <c r="J34" s="238" t="s">
        <v>155</v>
      </c>
      <c r="K34" s="238" t="s">
        <v>155</v>
      </c>
      <c r="L34" s="238">
        <f>I34</f>
        <v>30</v>
      </c>
      <c r="M34" s="271"/>
    </row>
    <row r="35" spans="2:13" ht="45" customHeight="1">
      <c r="B35" s="285">
        <v>14</v>
      </c>
      <c r="C35" s="286" t="s">
        <v>144</v>
      </c>
      <c r="D35" s="251" t="s">
        <v>133</v>
      </c>
      <c r="E35" s="265" t="s">
        <v>145</v>
      </c>
      <c r="F35" s="265" t="s">
        <v>1</v>
      </c>
      <c r="G35" s="265" t="s">
        <v>156</v>
      </c>
      <c r="H35" s="251"/>
      <c r="I35" s="251"/>
      <c r="J35" s="251"/>
      <c r="K35" s="251"/>
      <c r="L35" s="251"/>
      <c r="M35" s="273" t="s">
        <v>180</v>
      </c>
    </row>
    <row r="36" spans="2:13" s="7" customFormat="1" ht="15.75">
      <c r="B36" s="3"/>
      <c r="C36" s="229"/>
      <c r="D36" s="229"/>
      <c r="E36" s="4"/>
      <c r="F36" s="229"/>
      <c r="G36" s="5"/>
      <c r="H36" s="5"/>
      <c r="I36" s="5"/>
      <c r="J36" s="5"/>
      <c r="K36" s="5"/>
      <c r="L36" s="5"/>
      <c r="M36" s="6"/>
    </row>
    <row r="37" spans="2:13" s="7" customFormat="1">
      <c r="B37" s="231" t="s">
        <v>141</v>
      </c>
      <c r="C37" s="122"/>
      <c r="D37" s="230"/>
      <c r="F37" s="122"/>
      <c r="M37" s="8"/>
    </row>
    <row r="38" spans="2:13" s="255" customFormat="1" ht="30" customHeight="1">
      <c r="B38" s="253"/>
      <c r="C38" s="337" t="s">
        <v>197</v>
      </c>
      <c r="D38" s="337"/>
      <c r="E38" s="337"/>
      <c r="F38" s="337"/>
      <c r="G38" s="337"/>
      <c r="H38" s="337"/>
      <c r="I38" s="337"/>
      <c r="J38" s="337"/>
      <c r="K38" s="337"/>
      <c r="L38" s="337"/>
      <c r="M38" s="254"/>
    </row>
    <row r="39" spans="2:13" s="255" customFormat="1" ht="30" customHeight="1">
      <c r="B39" s="253"/>
      <c r="C39" s="337" t="s">
        <v>175</v>
      </c>
      <c r="D39" s="337"/>
      <c r="E39" s="337"/>
      <c r="F39" s="337"/>
      <c r="G39" s="337"/>
      <c r="H39" s="337"/>
      <c r="I39" s="337"/>
      <c r="J39" s="337"/>
      <c r="K39" s="337"/>
      <c r="L39" s="337"/>
      <c r="M39" s="254"/>
    </row>
    <row r="40" spans="2:13" s="255" customFormat="1" ht="30" customHeight="1">
      <c r="B40" s="253"/>
      <c r="C40" s="339" t="s">
        <v>153</v>
      </c>
      <c r="D40" s="339"/>
      <c r="E40" s="339"/>
      <c r="F40" s="339"/>
      <c r="G40" s="339"/>
      <c r="H40" s="339"/>
      <c r="I40" s="339"/>
      <c r="J40" s="339"/>
      <c r="K40" s="339"/>
      <c r="L40" s="339"/>
      <c r="M40" s="254"/>
    </row>
    <row r="41" spans="2:13" s="255" customFormat="1" ht="30" customHeight="1">
      <c r="B41" s="253"/>
      <c r="C41" s="337" t="s">
        <v>142</v>
      </c>
      <c r="D41" s="337"/>
      <c r="E41" s="337"/>
      <c r="F41" s="337"/>
      <c r="G41" s="337"/>
      <c r="H41" s="337"/>
      <c r="I41" s="337"/>
      <c r="J41" s="337"/>
      <c r="K41" s="337"/>
      <c r="L41" s="337"/>
      <c r="M41" s="254"/>
    </row>
    <row r="42" spans="2:13" s="255" customFormat="1" ht="30" customHeight="1">
      <c r="B42" s="253"/>
      <c r="C42" s="339" t="s">
        <v>154</v>
      </c>
      <c r="D42" s="339"/>
      <c r="E42" s="339"/>
      <c r="F42" s="339"/>
      <c r="G42" s="339"/>
      <c r="H42" s="339"/>
      <c r="I42" s="339"/>
      <c r="J42" s="339"/>
      <c r="K42" s="339"/>
      <c r="L42" s="339"/>
      <c r="M42" s="254"/>
    </row>
    <row r="43" spans="2:13" s="255" customFormat="1" ht="30" customHeight="1">
      <c r="B43" s="253"/>
      <c r="C43" s="337" t="s">
        <v>143</v>
      </c>
      <c r="D43" s="337"/>
      <c r="E43" s="337"/>
      <c r="F43" s="337"/>
      <c r="G43" s="337"/>
      <c r="H43" s="337"/>
      <c r="I43" s="337"/>
      <c r="J43" s="337"/>
      <c r="K43" s="337"/>
      <c r="L43" s="337"/>
      <c r="M43" s="254"/>
    </row>
    <row r="44" spans="2:13" s="255" customFormat="1" ht="30" customHeight="1">
      <c r="B44" s="253"/>
      <c r="C44" s="337" t="s">
        <v>172</v>
      </c>
      <c r="D44" s="337"/>
      <c r="E44" s="337"/>
      <c r="F44" s="337"/>
      <c r="G44" s="337"/>
      <c r="H44" s="337"/>
      <c r="I44" s="337"/>
      <c r="J44" s="337"/>
      <c r="K44" s="337"/>
      <c r="L44" s="337"/>
      <c r="M44" s="254"/>
    </row>
    <row r="45" spans="2:13" s="255" customFormat="1" ht="30" customHeight="1">
      <c r="B45" s="253"/>
      <c r="C45" s="337" t="s">
        <v>174</v>
      </c>
      <c r="D45" s="337"/>
      <c r="E45" s="337"/>
      <c r="F45" s="337"/>
      <c r="G45" s="337"/>
      <c r="H45" s="337"/>
      <c r="I45" s="337"/>
      <c r="J45" s="337"/>
      <c r="K45" s="337"/>
      <c r="L45" s="337"/>
      <c r="M45" s="254"/>
    </row>
    <row r="46" spans="2:13" s="255" customFormat="1" ht="30" customHeight="1" thickBot="1">
      <c r="B46" s="256"/>
      <c r="C46" s="338" t="s">
        <v>173</v>
      </c>
      <c r="D46" s="338"/>
      <c r="E46" s="338"/>
      <c r="F46" s="338"/>
      <c r="G46" s="338"/>
      <c r="H46" s="338"/>
      <c r="I46" s="338"/>
      <c r="J46" s="338"/>
      <c r="K46" s="338"/>
      <c r="L46" s="338"/>
      <c r="M46" s="257"/>
    </row>
    <row r="47" spans="2:13" s="9" customFormat="1">
      <c r="D47" s="10"/>
    </row>
    <row r="48" spans="2:13"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9" customFormat="1"/>
    <row r="82" s="9" customFormat="1"/>
    <row r="83" s="9" customFormat="1"/>
    <row r="84" s="9" customFormat="1"/>
    <row r="85" s="9" customFormat="1"/>
    <row r="86" s="9" customFormat="1"/>
    <row r="87" s="9" customFormat="1"/>
    <row r="88" s="9" customFormat="1"/>
    <row r="89" s="9" customFormat="1"/>
    <row r="90" s="9" customFormat="1"/>
    <row r="91" s="9" customFormat="1"/>
    <row r="92" s="9" customFormat="1"/>
    <row r="93" s="9" customFormat="1"/>
    <row r="94" s="9" customFormat="1"/>
    <row r="95" s="9" customFormat="1"/>
    <row r="96" s="9" customFormat="1"/>
    <row r="97" s="9" customFormat="1"/>
    <row r="98" s="9" customFormat="1"/>
    <row r="99" s="9" customFormat="1"/>
    <row r="100" s="9" customFormat="1"/>
    <row r="101" s="9" customFormat="1"/>
    <row r="102" s="9" customFormat="1"/>
    <row r="103" s="9" customFormat="1"/>
    <row r="104" s="9" customFormat="1"/>
    <row r="105" s="9" customFormat="1"/>
    <row r="106" s="9" customFormat="1"/>
    <row r="107" s="9" customFormat="1"/>
    <row r="108" s="9" customFormat="1"/>
    <row r="109" s="9" customFormat="1"/>
    <row r="110" s="9" customFormat="1"/>
    <row r="111" s="9" customFormat="1"/>
    <row r="112" s="9" customFormat="1"/>
    <row r="113" s="9" customFormat="1"/>
    <row r="114" s="9" customFormat="1"/>
    <row r="115" s="9" customFormat="1"/>
    <row r="116" s="9" customFormat="1"/>
    <row r="117" s="9" customFormat="1"/>
    <row r="118" s="9" customFormat="1"/>
    <row r="119" s="9" customFormat="1"/>
    <row r="120" s="9" customFormat="1"/>
    <row r="121" s="9" customFormat="1"/>
    <row r="122" s="9" customFormat="1"/>
    <row r="123" s="9" customFormat="1"/>
    <row r="124" s="9" customFormat="1"/>
    <row r="125" s="9" customFormat="1"/>
    <row r="126" s="9" customFormat="1"/>
    <row r="127" s="9" customFormat="1"/>
    <row r="128" s="9" customFormat="1"/>
    <row r="129" s="9" customFormat="1"/>
    <row r="130" s="9" customFormat="1"/>
    <row r="131" s="9" customFormat="1"/>
    <row r="132" s="9" customFormat="1"/>
    <row r="133" s="9" customFormat="1"/>
    <row r="134" s="9" customFormat="1"/>
    <row r="135" s="9" customFormat="1"/>
    <row r="136" s="9" customFormat="1"/>
    <row r="137" s="9" customFormat="1"/>
    <row r="138" s="9" customFormat="1"/>
    <row r="139" s="9" customFormat="1"/>
    <row r="140" s="9" customFormat="1"/>
    <row r="141" s="9" customFormat="1"/>
    <row r="142" s="9" customFormat="1"/>
    <row r="143" s="9" customFormat="1"/>
    <row r="144" s="9" customFormat="1"/>
    <row r="145" s="9" customFormat="1"/>
    <row r="146" s="9" customFormat="1"/>
    <row r="147" s="9" customFormat="1"/>
    <row r="148" s="9" customFormat="1"/>
    <row r="149" s="9" customFormat="1"/>
    <row r="150" s="9" customFormat="1"/>
    <row r="151" s="9" customFormat="1"/>
    <row r="152" s="9" customFormat="1"/>
    <row r="153" s="9" customFormat="1"/>
    <row r="154" s="9" customFormat="1"/>
    <row r="155" s="9" customFormat="1"/>
    <row r="156" s="9" customFormat="1"/>
    <row r="157" s="9" customFormat="1"/>
    <row r="158" s="9" customFormat="1"/>
    <row r="159" s="9" customFormat="1"/>
    <row r="160" s="9" customFormat="1"/>
    <row r="161" s="9" customFormat="1"/>
    <row r="162" s="9" customFormat="1"/>
    <row r="163" s="9" customFormat="1"/>
    <row r="164" s="9" customFormat="1"/>
    <row r="165" s="9" customFormat="1"/>
    <row r="166" s="9" customFormat="1"/>
    <row r="167" s="9" customFormat="1"/>
    <row r="168" s="9" customFormat="1"/>
    <row r="169" s="9" customFormat="1"/>
    <row r="170" s="9" customFormat="1"/>
    <row r="171" s="9" customFormat="1"/>
    <row r="172" s="9" customFormat="1"/>
    <row r="173" s="9" customFormat="1"/>
    <row r="174" s="9" customFormat="1"/>
    <row r="175" s="9" customFormat="1"/>
    <row r="176" s="9" customFormat="1"/>
    <row r="177" s="9" customFormat="1"/>
    <row r="178" s="9" customFormat="1"/>
    <row r="179" s="9" customFormat="1"/>
    <row r="180" s="9" customFormat="1"/>
    <row r="181" s="9" customFormat="1"/>
    <row r="182" s="9" customFormat="1"/>
    <row r="183" s="9" customFormat="1"/>
    <row r="184" s="9" customFormat="1"/>
    <row r="185" s="9" customFormat="1"/>
    <row r="186" s="9" customFormat="1"/>
    <row r="187" s="9" customFormat="1"/>
    <row r="188" s="9" customFormat="1"/>
    <row r="189" s="9" customFormat="1"/>
    <row r="190" s="9" customFormat="1"/>
    <row r="191" s="9" customFormat="1"/>
    <row r="192" s="9" customFormat="1"/>
    <row r="193" s="9" customFormat="1"/>
    <row r="194" s="9" customFormat="1"/>
    <row r="195" s="9" customFormat="1"/>
    <row r="196" s="9" customFormat="1"/>
    <row r="197" s="9" customFormat="1"/>
    <row r="198" s="9" customFormat="1"/>
    <row r="199" s="9" customFormat="1"/>
    <row r="200" s="9" customFormat="1"/>
    <row r="201" s="9" customFormat="1"/>
    <row r="202" s="9" customFormat="1"/>
    <row r="203" s="9" customFormat="1"/>
    <row r="204" s="9" customFormat="1"/>
    <row r="205" s="9" customFormat="1"/>
    <row r="206" s="9" customFormat="1"/>
    <row r="207" s="9" customFormat="1"/>
    <row r="208" s="9" customFormat="1"/>
    <row r="209" s="9" customFormat="1"/>
    <row r="210" s="9" customFormat="1"/>
    <row r="211" s="9" customFormat="1"/>
    <row r="212" s="9" customFormat="1"/>
    <row r="213" s="9" customFormat="1"/>
    <row r="214" s="9" customFormat="1"/>
    <row r="215" s="9" customFormat="1"/>
    <row r="216" s="9" customFormat="1"/>
    <row r="217" s="9" customFormat="1"/>
    <row r="218" s="9" customFormat="1"/>
    <row r="219" s="9" customFormat="1"/>
    <row r="220" s="9" customFormat="1"/>
    <row r="221" s="9" customFormat="1"/>
    <row r="222" s="9" customFormat="1"/>
    <row r="223" s="9" customFormat="1"/>
    <row r="224" s="9" customFormat="1"/>
    <row r="225" s="9" customFormat="1"/>
    <row r="226" s="9" customFormat="1"/>
    <row r="227" s="9" customFormat="1"/>
    <row r="228" s="9" customFormat="1"/>
    <row r="229" s="9" customFormat="1"/>
    <row r="230" s="9" customFormat="1"/>
    <row r="231" s="9" customFormat="1"/>
    <row r="232" s="9" customFormat="1"/>
    <row r="233" s="9" customFormat="1"/>
    <row r="234" s="9" customFormat="1"/>
    <row r="235" s="9" customFormat="1"/>
    <row r="236" s="9" customFormat="1"/>
    <row r="237" s="9" customFormat="1"/>
    <row r="238" s="9" customFormat="1"/>
    <row r="239" s="9" customFormat="1"/>
    <row r="240" s="9" customFormat="1"/>
    <row r="241" s="9" customFormat="1"/>
    <row r="242" s="9" customFormat="1"/>
    <row r="243" s="9" customFormat="1"/>
    <row r="244" s="9" customFormat="1"/>
    <row r="245" s="9" customFormat="1"/>
    <row r="246" s="9" customFormat="1"/>
    <row r="247" s="9" customFormat="1"/>
    <row r="248" s="9" customFormat="1"/>
    <row r="249" s="9" customFormat="1"/>
    <row r="250" s="9" customFormat="1"/>
    <row r="251" s="9" customFormat="1"/>
    <row r="252" s="9" customFormat="1"/>
    <row r="253" s="9" customFormat="1"/>
    <row r="254" s="9" customFormat="1"/>
    <row r="255" s="9" customFormat="1"/>
    <row r="256" s="9" customFormat="1"/>
    <row r="257" s="9" customFormat="1"/>
    <row r="258" s="9" customFormat="1"/>
    <row r="259" s="9" customFormat="1"/>
    <row r="260" s="9" customFormat="1"/>
    <row r="261" s="9" customFormat="1"/>
    <row r="262" s="9" customFormat="1"/>
    <row r="263" s="9" customFormat="1"/>
    <row r="264" s="9" customFormat="1"/>
    <row r="265" s="9" customFormat="1"/>
    <row r="266" s="9" customFormat="1"/>
    <row r="267" s="9" customFormat="1"/>
    <row r="268" s="9" customFormat="1"/>
    <row r="269" s="9" customFormat="1"/>
    <row r="270" s="9" customFormat="1"/>
    <row r="271" s="9" customFormat="1"/>
    <row r="272" s="9" customFormat="1"/>
    <row r="273" s="9" customFormat="1"/>
    <row r="274" s="9" customFormat="1"/>
    <row r="275" s="9" customFormat="1"/>
    <row r="276" s="9" customFormat="1"/>
    <row r="277" s="9" customFormat="1"/>
    <row r="278" s="9" customFormat="1"/>
    <row r="279" s="9" customFormat="1"/>
    <row r="280" s="9" customFormat="1"/>
    <row r="281" s="9" customFormat="1"/>
    <row r="282" s="9" customFormat="1"/>
    <row r="283" s="9" customFormat="1"/>
    <row r="284" s="9" customFormat="1"/>
    <row r="285" s="9" customFormat="1"/>
    <row r="286" s="9" customFormat="1"/>
    <row r="287" s="9" customFormat="1"/>
    <row r="288" s="9" customFormat="1"/>
    <row r="289" s="9" customFormat="1"/>
    <row r="290" s="9" customFormat="1"/>
    <row r="291" s="9" customFormat="1"/>
    <row r="292" s="9" customFormat="1"/>
    <row r="293" s="9" customFormat="1"/>
    <row r="294" s="9" customFormat="1"/>
    <row r="295" s="9" customFormat="1"/>
    <row r="296" s="9" customFormat="1"/>
    <row r="297" s="9" customFormat="1"/>
    <row r="298" s="9" customFormat="1"/>
    <row r="299" s="9" customFormat="1"/>
    <row r="300" s="9" customFormat="1"/>
    <row r="301" s="9" customFormat="1"/>
    <row r="302" s="9" customFormat="1"/>
    <row r="303" s="9" customFormat="1"/>
    <row r="304" s="9" customFormat="1"/>
    <row r="305" s="9" customFormat="1"/>
    <row r="306" s="9" customFormat="1"/>
    <row r="307" s="9" customFormat="1"/>
    <row r="308" s="9" customFormat="1"/>
    <row r="309" s="9" customFormat="1"/>
    <row r="310" s="9" customFormat="1"/>
    <row r="311" s="9" customFormat="1"/>
    <row r="312" s="9" customFormat="1"/>
    <row r="313" s="9" customFormat="1"/>
    <row r="314" s="9" customFormat="1"/>
    <row r="315" s="9" customFormat="1"/>
    <row r="316" s="9" customFormat="1"/>
    <row r="317" s="9" customFormat="1"/>
    <row r="318" s="9" customFormat="1"/>
    <row r="319" s="9" customFormat="1"/>
    <row r="320" s="9" customFormat="1"/>
    <row r="321" s="9" customFormat="1"/>
    <row r="322" s="9" customFormat="1"/>
    <row r="323" s="9" customFormat="1"/>
    <row r="324" s="9" customFormat="1"/>
    <row r="325" s="9" customFormat="1"/>
    <row r="326" s="9" customFormat="1"/>
    <row r="327" s="9" customFormat="1"/>
    <row r="328" s="9" customFormat="1"/>
    <row r="329" s="9" customFormat="1"/>
    <row r="330" s="9" customFormat="1"/>
    <row r="331" s="9" customFormat="1"/>
    <row r="332" s="9" customFormat="1"/>
    <row r="333" s="9" customFormat="1"/>
    <row r="334" s="9" customFormat="1"/>
    <row r="335" s="9" customFormat="1"/>
    <row r="336" s="9" customFormat="1"/>
    <row r="337" s="9" customFormat="1"/>
    <row r="338" s="9" customFormat="1"/>
    <row r="339" s="9" customFormat="1"/>
    <row r="340" s="9" customFormat="1"/>
    <row r="341" s="9" customFormat="1"/>
    <row r="342" s="9" customFormat="1"/>
    <row r="343" s="9" customFormat="1"/>
    <row r="344" s="9" customFormat="1"/>
    <row r="345" s="9" customFormat="1"/>
    <row r="346" s="9" customFormat="1"/>
    <row r="347" s="9" customFormat="1"/>
    <row r="348" s="9" customFormat="1"/>
    <row r="349" s="9" customFormat="1"/>
    <row r="350" s="9" customFormat="1"/>
    <row r="351" s="9" customFormat="1"/>
    <row r="352" s="9" customFormat="1"/>
    <row r="353" s="9" customFormat="1"/>
    <row r="354" s="9" customFormat="1"/>
    <row r="355" s="9" customFormat="1"/>
    <row r="356" s="9" customFormat="1"/>
    <row r="357" s="9" customFormat="1"/>
    <row r="358" s="9" customFormat="1"/>
    <row r="359" s="9" customFormat="1"/>
    <row r="360" s="9" customFormat="1"/>
    <row r="361" s="9" customFormat="1"/>
    <row r="362" s="9" customFormat="1"/>
    <row r="363" s="9" customFormat="1"/>
    <row r="364" s="9" customFormat="1"/>
    <row r="365" s="9" customFormat="1"/>
    <row r="366" s="9" customFormat="1"/>
    <row r="367" s="9" customFormat="1"/>
    <row r="368" s="9" customFormat="1"/>
    <row r="369" s="9" customFormat="1"/>
    <row r="370" s="9" customFormat="1"/>
    <row r="371" s="9" customFormat="1"/>
    <row r="372" s="9" customFormat="1"/>
    <row r="373" s="9" customFormat="1"/>
    <row r="374" s="9" customFormat="1"/>
    <row r="375" s="9" customFormat="1"/>
    <row r="376" s="9" customFormat="1"/>
    <row r="377" s="9" customFormat="1"/>
    <row r="378" s="9" customFormat="1"/>
    <row r="379" s="9" customFormat="1"/>
    <row r="380" s="9" customFormat="1"/>
    <row r="381" s="9" customFormat="1"/>
    <row r="382" s="9" customFormat="1"/>
    <row r="383" s="9" customFormat="1"/>
    <row r="384" s="9" customFormat="1"/>
    <row r="385" s="9" customFormat="1"/>
    <row r="386" s="9" customFormat="1"/>
    <row r="387" s="9" customFormat="1"/>
    <row r="388" s="9" customFormat="1"/>
    <row r="389" s="9" customFormat="1"/>
    <row r="390" s="9" customFormat="1"/>
    <row r="391" s="9" customFormat="1"/>
    <row r="392" s="9" customFormat="1"/>
    <row r="393" s="9" customFormat="1"/>
    <row r="394" s="9" customFormat="1"/>
    <row r="395" s="9" customFormat="1"/>
    <row r="396" s="9" customFormat="1"/>
    <row r="397" s="9" customFormat="1"/>
    <row r="398" s="9" customFormat="1"/>
    <row r="399" s="9" customFormat="1"/>
    <row r="400" s="9" customFormat="1"/>
    <row r="401" s="9" customFormat="1"/>
    <row r="402" s="9" customFormat="1"/>
    <row r="403" s="9" customFormat="1"/>
    <row r="404" s="9" customFormat="1"/>
    <row r="405" s="9" customFormat="1"/>
    <row r="406" s="9" customFormat="1"/>
    <row r="407" s="9" customFormat="1"/>
    <row r="408" s="9" customFormat="1"/>
    <row r="409" s="9" customFormat="1"/>
    <row r="410" s="9" customFormat="1"/>
    <row r="411" s="9" customFormat="1"/>
    <row r="412" s="9" customFormat="1"/>
    <row r="413" s="9" customFormat="1"/>
    <row r="414" s="9" customFormat="1"/>
    <row r="415" s="9" customFormat="1"/>
    <row r="416" s="9" customFormat="1"/>
    <row r="417" s="9" customFormat="1"/>
    <row r="418" s="9" customFormat="1"/>
    <row r="419" s="9" customFormat="1"/>
    <row r="420" s="9" customFormat="1"/>
    <row r="421" s="9" customFormat="1"/>
    <row r="422" s="9" customFormat="1"/>
    <row r="423" s="9" customFormat="1"/>
    <row r="424" s="9" customFormat="1"/>
    <row r="425" s="9" customFormat="1"/>
    <row r="426" s="9" customFormat="1"/>
    <row r="427" s="9" customFormat="1"/>
    <row r="428" s="9" customFormat="1"/>
    <row r="429" s="9" customFormat="1"/>
    <row r="430" s="9" customFormat="1"/>
    <row r="431" s="9" customFormat="1"/>
    <row r="432" s="9" customFormat="1"/>
    <row r="433" s="9" customFormat="1"/>
    <row r="434" s="9" customFormat="1"/>
    <row r="435" s="9" customFormat="1"/>
    <row r="436" s="9" customFormat="1"/>
    <row r="437" s="9" customFormat="1"/>
    <row r="438" s="9" customFormat="1"/>
    <row r="439" s="9" customFormat="1"/>
    <row r="440" s="9" customFormat="1"/>
    <row r="441" s="9" customFormat="1"/>
    <row r="442" s="9" customFormat="1"/>
    <row r="443" s="9" customFormat="1"/>
    <row r="444" s="9" customFormat="1"/>
    <row r="445" s="9" customFormat="1"/>
    <row r="446" s="9" customFormat="1"/>
    <row r="447" s="9" customFormat="1"/>
    <row r="448" s="9" customFormat="1"/>
    <row r="449" s="9" customFormat="1"/>
    <row r="450" s="9" customFormat="1"/>
    <row r="451" s="9" customFormat="1"/>
    <row r="452" s="9" customFormat="1"/>
    <row r="453" s="9" customFormat="1"/>
    <row r="454" s="9" customFormat="1"/>
    <row r="455" s="9" customFormat="1"/>
    <row r="456" s="9" customFormat="1"/>
    <row r="457" s="9" customFormat="1"/>
    <row r="458" s="9" customFormat="1"/>
    <row r="459" s="9" customFormat="1"/>
    <row r="460" s="9" customFormat="1"/>
    <row r="461" s="9" customFormat="1"/>
    <row r="462" s="9" customFormat="1"/>
    <row r="463" s="9" customFormat="1"/>
    <row r="464" s="9" customFormat="1"/>
    <row r="465" s="9" customFormat="1"/>
    <row r="466" s="9" customFormat="1"/>
    <row r="467" s="9" customFormat="1"/>
    <row r="468" s="9" customFormat="1"/>
    <row r="469" s="9" customFormat="1"/>
    <row r="470" s="9" customFormat="1"/>
    <row r="471" s="9" customFormat="1"/>
    <row r="472" s="9" customFormat="1"/>
    <row r="473" s="9" customFormat="1"/>
    <row r="474" s="9" customFormat="1"/>
    <row r="475" s="9" customFormat="1"/>
    <row r="476" s="9" customFormat="1"/>
    <row r="477" s="9" customFormat="1"/>
    <row r="478" s="9" customFormat="1"/>
    <row r="479" s="9" customFormat="1"/>
    <row r="480" s="9" customFormat="1"/>
    <row r="481" s="9" customFormat="1"/>
    <row r="482" s="9" customFormat="1"/>
    <row r="483" s="9" customFormat="1"/>
    <row r="484" s="9" customFormat="1"/>
    <row r="485" s="9" customFormat="1"/>
    <row r="486" s="9" customFormat="1"/>
    <row r="487" s="9" customFormat="1"/>
    <row r="488" s="9" customFormat="1"/>
    <row r="489" s="9" customFormat="1"/>
    <row r="490" s="9" customFormat="1"/>
    <row r="491" s="9" customFormat="1"/>
    <row r="492" s="9" customFormat="1"/>
    <row r="493" s="9" customFormat="1"/>
    <row r="494" s="9" customFormat="1"/>
    <row r="495" s="9" customFormat="1"/>
    <row r="496" s="9" customFormat="1"/>
    <row r="497" s="9" customFormat="1"/>
    <row r="498" s="9" customFormat="1"/>
    <row r="499" s="9" customFormat="1"/>
    <row r="500" s="9" customFormat="1"/>
    <row r="501" s="9" customFormat="1"/>
    <row r="502" s="9" customFormat="1"/>
    <row r="503" s="9" customFormat="1"/>
    <row r="504" s="9" customFormat="1"/>
    <row r="505" s="9" customFormat="1"/>
    <row r="506" s="9" customFormat="1"/>
    <row r="507" s="9" customFormat="1"/>
    <row r="508" s="9" customFormat="1"/>
    <row r="509" s="9" customFormat="1"/>
    <row r="510" s="9" customFormat="1"/>
    <row r="511" s="9" customFormat="1"/>
    <row r="512" s="9" customFormat="1"/>
    <row r="513" s="9" customFormat="1"/>
    <row r="514" s="9" customFormat="1"/>
    <row r="515" s="9" customFormat="1"/>
    <row r="516" s="9" customFormat="1"/>
    <row r="517" s="9" customFormat="1"/>
    <row r="518" s="9" customFormat="1"/>
    <row r="519" s="9" customFormat="1"/>
    <row r="520" s="9" customFormat="1"/>
    <row r="521" s="9" customFormat="1"/>
    <row r="522" s="9" customFormat="1"/>
    <row r="523" s="9" customFormat="1"/>
    <row r="524" s="9" customFormat="1"/>
    <row r="525" s="9" customFormat="1"/>
    <row r="526" s="9" customFormat="1"/>
    <row r="527" s="9" customFormat="1"/>
    <row r="528" s="9" customFormat="1"/>
    <row r="529" s="9" customFormat="1"/>
    <row r="530" s="9" customFormat="1"/>
    <row r="531" s="9" customFormat="1"/>
  </sheetData>
  <mergeCells count="30">
    <mergeCell ref="C11:C13"/>
    <mergeCell ref="M22:M26"/>
    <mergeCell ref="C45:L45"/>
    <mergeCell ref="C46:L46"/>
    <mergeCell ref="C43:L43"/>
    <mergeCell ref="C41:L41"/>
    <mergeCell ref="C42:L42"/>
    <mergeCell ref="C44:L44"/>
    <mergeCell ref="C38:L38"/>
    <mergeCell ref="C39:L39"/>
    <mergeCell ref="C40:L40"/>
    <mergeCell ref="G27:G30"/>
    <mergeCell ref="H27:H30"/>
    <mergeCell ref="I27:I30"/>
    <mergeCell ref="C33:C34"/>
    <mergeCell ref="C27:C30"/>
    <mergeCell ref="B2:M5"/>
    <mergeCell ref="B6:M6"/>
    <mergeCell ref="B7:H7"/>
    <mergeCell ref="B8:H8"/>
    <mergeCell ref="B9:H9"/>
    <mergeCell ref="I7:M9"/>
    <mergeCell ref="M27:M30"/>
    <mergeCell ref="B21:B26"/>
    <mergeCell ref="C21:C26"/>
    <mergeCell ref="C14:C20"/>
    <mergeCell ref="B14:B20"/>
    <mergeCell ref="L27:L30"/>
    <mergeCell ref="K27:K30"/>
    <mergeCell ref="J27:J30"/>
  </mergeCells>
  <phoneticPr fontId="7" type="noConversion"/>
  <pageMargins left="0.7" right="0.7" top="0.75" bottom="0.75" header="0.3" footer="0.3"/>
  <pageSetup paperSize="9" scale="46" fitToHeight="0" orientation="landscape" r:id="rId1"/>
  <headerFooter>
    <oddFooter>Page &amp;P of &amp;N</oddFooter>
  </headerFooter>
  <rowBreaks count="1" manualBreakCount="1">
    <brk id="2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531"/>
  <sheetViews>
    <sheetView zoomScale="80" zoomScaleNormal="80" workbookViewId="0"/>
  </sheetViews>
  <sheetFormatPr defaultColWidth="4" defaultRowHeight="15"/>
  <cols>
    <col min="2" max="3" width="11.7109375" customWidth="1"/>
    <col min="4" max="4" width="6.7109375" style="119" customWidth="1"/>
    <col min="5" max="5" width="14" style="120" customWidth="1"/>
    <col min="6" max="13" width="12.28515625" customWidth="1"/>
    <col min="14" max="15" width="12.28515625" style="120" customWidth="1"/>
    <col min="16" max="16" width="12.28515625" style="125" customWidth="1"/>
    <col min="17" max="17" width="9.28515625" customWidth="1"/>
    <col min="18" max="39" width="8.85546875" customWidth="1"/>
  </cols>
  <sheetData>
    <row r="1" spans="2:16" s="11" customFormat="1">
      <c r="D1" s="12"/>
      <c r="E1" s="13"/>
      <c r="N1" s="13"/>
      <c r="O1" s="13"/>
      <c r="P1" s="121"/>
    </row>
    <row r="2" spans="2:16" s="11" customFormat="1">
      <c r="B2" s="345" t="s">
        <v>88</v>
      </c>
      <c r="D2" s="14"/>
      <c r="E2" s="15" t="s">
        <v>39</v>
      </c>
      <c r="F2" s="11">
        <v>3</v>
      </c>
      <c r="M2" s="345" t="s">
        <v>89</v>
      </c>
      <c r="N2" s="345"/>
      <c r="O2" s="345"/>
      <c r="P2" s="122"/>
    </row>
    <row r="3" spans="2:16" s="11" customFormat="1">
      <c r="B3" s="345"/>
      <c r="D3" s="16"/>
      <c r="E3" s="15" t="s">
        <v>90</v>
      </c>
      <c r="F3" s="11">
        <v>7850</v>
      </c>
      <c r="K3" s="17"/>
      <c r="L3" s="17"/>
      <c r="M3" s="345"/>
      <c r="N3" s="345"/>
      <c r="O3" s="345"/>
      <c r="P3" s="122"/>
    </row>
    <row r="4" spans="2:16" s="11" customFormat="1">
      <c r="B4" s="345"/>
      <c r="D4" s="347" t="s">
        <v>91</v>
      </c>
      <c r="E4" s="347"/>
      <c r="F4" s="11">
        <v>500</v>
      </c>
      <c r="G4" s="17"/>
      <c r="H4" s="17"/>
      <c r="K4" s="17"/>
      <c r="L4" s="17"/>
      <c r="M4" s="345"/>
      <c r="N4" s="345"/>
      <c r="O4" s="345"/>
      <c r="P4" s="122"/>
    </row>
    <row r="5" spans="2:16" s="11" customFormat="1">
      <c r="B5" s="345"/>
      <c r="D5" s="17"/>
      <c r="E5" s="15" t="s">
        <v>94</v>
      </c>
      <c r="F5" s="11">
        <v>1300</v>
      </c>
      <c r="G5" s="17"/>
      <c r="H5" s="17"/>
      <c r="K5" s="17"/>
      <c r="L5" s="17"/>
      <c r="M5" s="345"/>
      <c r="N5" s="345"/>
      <c r="O5" s="345"/>
      <c r="P5" s="122"/>
    </row>
    <row r="6" spans="2:16" s="11" customFormat="1">
      <c r="B6" s="345"/>
      <c r="D6" s="12"/>
      <c r="E6" s="13"/>
      <c r="M6" s="346"/>
      <c r="N6" s="346"/>
      <c r="O6" s="346"/>
      <c r="P6" s="122"/>
    </row>
    <row r="7" spans="2:16" s="11" customFormat="1" ht="14.65" customHeight="1">
      <c r="B7" s="345"/>
      <c r="D7" s="12"/>
      <c r="E7" s="348" t="s">
        <v>40</v>
      </c>
      <c r="F7" s="349" t="s">
        <v>41</v>
      </c>
      <c r="G7" s="349"/>
      <c r="H7" s="349"/>
      <c r="I7" s="349" t="s">
        <v>42</v>
      </c>
      <c r="J7" s="349"/>
      <c r="K7" s="349"/>
      <c r="L7" s="349"/>
      <c r="M7" s="350" t="s">
        <v>43</v>
      </c>
      <c r="N7" s="351" t="s">
        <v>92</v>
      </c>
      <c r="O7" s="350" t="s">
        <v>44</v>
      </c>
      <c r="P7" s="355" t="s">
        <v>95</v>
      </c>
    </row>
    <row r="8" spans="2:16" s="11" customFormat="1" ht="43.5" customHeight="1">
      <c r="B8" s="346"/>
      <c r="D8" s="12"/>
      <c r="E8" s="348"/>
      <c r="F8" s="18" t="s">
        <v>45</v>
      </c>
      <c r="G8" s="19" t="s">
        <v>46</v>
      </c>
      <c r="H8" s="20" t="s">
        <v>47</v>
      </c>
      <c r="I8" s="18" t="s">
        <v>48</v>
      </c>
      <c r="J8" s="19" t="s">
        <v>49</v>
      </c>
      <c r="K8" s="19" t="s">
        <v>50</v>
      </c>
      <c r="L8" s="20" t="s">
        <v>93</v>
      </c>
      <c r="M8" s="350"/>
      <c r="N8" s="351"/>
      <c r="O8" s="350"/>
      <c r="P8" s="355"/>
    </row>
    <row r="9" spans="2:16" s="11" customFormat="1">
      <c r="B9" s="362" t="s">
        <v>51</v>
      </c>
      <c r="C9" s="354" t="s">
        <v>52</v>
      </c>
      <c r="D9" s="21" t="s">
        <v>53</v>
      </c>
      <c r="E9" s="22">
        <v>3.3479999999999999</v>
      </c>
      <c r="F9" s="365">
        <v>1300</v>
      </c>
      <c r="G9" s="23" t="s">
        <v>1</v>
      </c>
      <c r="H9" s="24">
        <v>2100</v>
      </c>
      <c r="I9" s="25" t="s">
        <v>1</v>
      </c>
      <c r="J9" s="26" t="s">
        <v>1</v>
      </c>
      <c r="K9" s="26" t="s">
        <v>1</v>
      </c>
      <c r="L9" s="26" t="s">
        <v>1</v>
      </c>
      <c r="M9" s="27">
        <f>PI()*PI()*(F9*0.001*0.5)*(H9*0.001)*($F$2*0.001)*$F$3</f>
        <v>317.2658356763182</v>
      </c>
      <c r="N9" s="28">
        <f>(2*PI()*PI()*(H9*0.001)*(($F$9*0.5*0.001)*($F$9*0.5*0.001)))/4</f>
        <v>4.3784032524332677</v>
      </c>
      <c r="O9" s="27">
        <f t="shared" ref="O9:O27" si="0">(N9*$F$4)+M9</f>
        <v>2506.4674618929521</v>
      </c>
      <c r="P9" s="27">
        <f>(N9*$F$5)+M9</f>
        <v>6009.1900638395664</v>
      </c>
    </row>
    <row r="10" spans="2:16" s="11" customFormat="1">
      <c r="B10" s="363"/>
      <c r="C10" s="354"/>
      <c r="D10" s="29" t="s">
        <v>54</v>
      </c>
      <c r="E10" s="30">
        <v>1.1299999999999999</v>
      </c>
      <c r="F10" s="366"/>
      <c r="G10" s="31" t="s">
        <v>1</v>
      </c>
      <c r="H10" s="32" t="s">
        <v>1</v>
      </c>
      <c r="I10" s="33" t="s">
        <v>1</v>
      </c>
      <c r="J10" s="31" t="s">
        <v>1</v>
      </c>
      <c r="K10" s="31" t="s">
        <v>1</v>
      </c>
      <c r="L10" s="31" t="s">
        <v>1</v>
      </c>
      <c r="M10" s="34">
        <f>PI()*E10*(((F9*0.001*0.5)^2)-(((F9-(2*$F$2))*0.001*0.5)^2))*$F$3</f>
        <v>108.43243329260412</v>
      </c>
      <c r="N10" s="35">
        <f>PI()*(($F$9*0.5*0.001)*($F$9*0.5*0.001))*E10</f>
        <v>1.499874872640107</v>
      </c>
      <c r="O10" s="34">
        <f t="shared" si="0"/>
        <v>858.36986961265757</v>
      </c>
      <c r="P10" s="34">
        <f>(N10*$F$5)+M10</f>
        <v>2058.2697677247434</v>
      </c>
    </row>
    <row r="11" spans="2:16" s="11" customFormat="1">
      <c r="B11" s="363"/>
      <c r="C11" s="354"/>
      <c r="D11" s="36" t="s">
        <v>55</v>
      </c>
      <c r="E11" s="30">
        <v>3.3479999999999999</v>
      </c>
      <c r="F11" s="366"/>
      <c r="G11" s="31" t="s">
        <v>1</v>
      </c>
      <c r="H11" s="37">
        <v>2100</v>
      </c>
      <c r="I11" s="38" t="s">
        <v>1</v>
      </c>
      <c r="J11" s="39" t="s">
        <v>1</v>
      </c>
      <c r="K11" s="39" t="s">
        <v>1</v>
      </c>
      <c r="L11" s="39" t="s">
        <v>1</v>
      </c>
      <c r="M11" s="40">
        <f>PI()*PI()*(F9*0.001*0.5)*(H11*0.001)*($F$2*0.001)*$F$3</f>
        <v>317.2658356763182</v>
      </c>
      <c r="N11" s="41">
        <f>(2*PI()*PI()*(H11*0.001)*(($F$9*0.5*0.001)*($F$9*0.5*0.001)))/4</f>
        <v>4.3784032524332677</v>
      </c>
      <c r="O11" s="40">
        <f t="shared" si="0"/>
        <v>2506.4674618929521</v>
      </c>
      <c r="P11" s="40">
        <f t="shared" ref="P11:P13" si="1">(N11*$F$5)+M11</f>
        <v>6009.1900638395664</v>
      </c>
    </row>
    <row r="12" spans="2:16" s="11" customFormat="1">
      <c r="B12" s="363"/>
      <c r="C12" s="354"/>
      <c r="D12" s="29" t="s">
        <v>56</v>
      </c>
      <c r="E12" s="30">
        <v>1.3</v>
      </c>
      <c r="F12" s="366"/>
      <c r="G12" s="31" t="s">
        <v>1</v>
      </c>
      <c r="H12" s="32" t="s">
        <v>1</v>
      </c>
      <c r="I12" s="33" t="s">
        <v>1</v>
      </c>
      <c r="J12" s="31" t="s">
        <v>1</v>
      </c>
      <c r="K12" s="31" t="s">
        <v>1</v>
      </c>
      <c r="L12" s="31" t="s">
        <v>1</v>
      </c>
      <c r="M12" s="34">
        <f>PI()*E12*(((F9*0.001*0.5)^2)-(((F9-(2*$F$2))*0.001*0.5)^2))*$F$3</f>
        <v>124.74527723927909</v>
      </c>
      <c r="N12" s="35">
        <f>PI()*(($F$9*0.5*0.001)*($F$9*0.5*0.001))*E12</f>
        <v>1.725519764984194</v>
      </c>
      <c r="O12" s="34">
        <f t="shared" si="0"/>
        <v>987.50515973137612</v>
      </c>
      <c r="P12" s="34">
        <f t="shared" si="1"/>
        <v>2367.9209717187314</v>
      </c>
    </row>
    <row r="13" spans="2:16" s="11" customFormat="1">
      <c r="B13" s="363"/>
      <c r="C13" s="354"/>
      <c r="D13" s="36" t="s">
        <v>57</v>
      </c>
      <c r="E13" s="30">
        <v>3.3479999999999999</v>
      </c>
      <c r="F13" s="366"/>
      <c r="G13" s="31" t="s">
        <v>1</v>
      </c>
      <c r="H13" s="37">
        <v>2100</v>
      </c>
      <c r="I13" s="38" t="s">
        <v>1</v>
      </c>
      <c r="J13" s="39" t="s">
        <v>1</v>
      </c>
      <c r="K13" s="39" t="s">
        <v>1</v>
      </c>
      <c r="L13" s="39" t="s">
        <v>1</v>
      </c>
      <c r="M13" s="40">
        <f>PI()*PI()*(F9*0.001*0.5)*(H13*0.001)*($F$2*0.001)*$F$3</f>
        <v>317.2658356763182</v>
      </c>
      <c r="N13" s="41">
        <f>(2*PI()*PI()*(H13*0.001)*(($F$9*0.5*0.001)*($F$9*0.5*0.001)))/4</f>
        <v>4.3784032524332677</v>
      </c>
      <c r="O13" s="40">
        <f t="shared" si="0"/>
        <v>2506.4674618929521</v>
      </c>
      <c r="P13" s="126">
        <f t="shared" si="1"/>
        <v>6009.1900638395664</v>
      </c>
    </row>
    <row r="14" spans="2:16" s="11" customFormat="1">
      <c r="B14" s="363"/>
      <c r="C14" s="354"/>
      <c r="D14" s="42" t="s">
        <v>58</v>
      </c>
      <c r="E14" s="43">
        <v>8.9499999999999993</v>
      </c>
      <c r="F14" s="367"/>
      <c r="G14" s="44" t="s">
        <v>1</v>
      </c>
      <c r="H14" s="45" t="s">
        <v>1</v>
      </c>
      <c r="I14" s="46" t="s">
        <v>1</v>
      </c>
      <c r="J14" s="44" t="s">
        <v>1</v>
      </c>
      <c r="K14" s="44" t="s">
        <v>1</v>
      </c>
      <c r="L14" s="44" t="s">
        <v>1</v>
      </c>
      <c r="M14" s="47">
        <f>PI()*E14*(((F9*0.001*0.5)^2)-(((F9-(2*$F$2))*0.001*0.5)^2))*$F$3</f>
        <v>858.82325483965212</v>
      </c>
      <c r="N14" s="48">
        <f>PI()*(($F$9*0.5*0.001)*($F$9*0.5*0.001))*E14</f>
        <v>11.879539920468103</v>
      </c>
      <c r="O14" s="47">
        <f t="shared" si="0"/>
        <v>6798.5932150737035</v>
      </c>
      <c r="P14" s="123"/>
    </row>
    <row r="15" spans="2:16" s="11" customFormat="1">
      <c r="B15" s="363"/>
      <c r="C15" s="354" t="s">
        <v>59</v>
      </c>
      <c r="D15" s="49" t="s">
        <v>60</v>
      </c>
      <c r="E15" s="22">
        <v>2</v>
      </c>
      <c r="F15" s="50">
        <v>1300</v>
      </c>
      <c r="G15" s="23" t="s">
        <v>1</v>
      </c>
      <c r="H15" s="51" t="s">
        <v>1</v>
      </c>
      <c r="I15" s="52" t="s">
        <v>1</v>
      </c>
      <c r="J15" s="23" t="s">
        <v>1</v>
      </c>
      <c r="K15" s="23" t="s">
        <v>1</v>
      </c>
      <c r="L15" s="23" t="s">
        <v>1</v>
      </c>
      <c r="M15" s="53">
        <f>PI()*(G16+F15)*0.001*(((((G16-F15)*0.001)^2)*(E15^2))^0.5)*$F$2*0.001*$F$3</f>
        <v>192.78882831985692</v>
      </c>
      <c r="N15" s="54">
        <f>(1/3)*PI()*E15*((((F15/2)*0.001)^2)+(((G16/2)*0.001)^2)+((F15/2)*0.001*(G16/2)*0.001))</f>
        <v>3.629534352569848</v>
      </c>
      <c r="O15" s="53">
        <f t="shared" si="0"/>
        <v>2007.556004604781</v>
      </c>
      <c r="P15" s="123"/>
    </row>
    <row r="16" spans="2:16" s="11" customFormat="1">
      <c r="B16" s="363"/>
      <c r="C16" s="354"/>
      <c r="D16" s="29" t="s">
        <v>61</v>
      </c>
      <c r="E16" s="30">
        <v>0.8</v>
      </c>
      <c r="F16" s="33" t="s">
        <v>1</v>
      </c>
      <c r="G16" s="39">
        <v>1730</v>
      </c>
      <c r="H16" s="32" t="s">
        <v>1</v>
      </c>
      <c r="I16" s="33" t="s">
        <v>1</v>
      </c>
      <c r="J16" s="31" t="s">
        <v>1</v>
      </c>
      <c r="K16" s="31" t="s">
        <v>1</v>
      </c>
      <c r="L16" s="31" t="s">
        <v>1</v>
      </c>
      <c r="M16" s="34">
        <f>PI()*E16*(((G16*0.001*0.5)^2)-(((G16-(2*$F$2))*0.001*0.5)^2))*$F$3</f>
        <v>102.21699486020395</v>
      </c>
      <c r="N16" s="35">
        <f>PI()*(($G$16*0.5*0.001)*($G$16*0.5*0.001))*E16</f>
        <v>1.8804945305857785</v>
      </c>
      <c r="O16" s="34">
        <f t="shared" si="0"/>
        <v>1042.4642601530932</v>
      </c>
      <c r="P16" s="123"/>
    </row>
    <row r="17" spans="2:16" s="11" customFormat="1">
      <c r="B17" s="363"/>
      <c r="C17" s="354"/>
      <c r="D17" s="49" t="s">
        <v>62</v>
      </c>
      <c r="E17" s="43">
        <v>1.2</v>
      </c>
      <c r="F17" s="55">
        <v>1400</v>
      </c>
      <c r="G17" s="44" t="s">
        <v>1</v>
      </c>
      <c r="H17" s="45" t="s">
        <v>1</v>
      </c>
      <c r="I17" s="46" t="s">
        <v>1</v>
      </c>
      <c r="J17" s="44" t="s">
        <v>1</v>
      </c>
      <c r="K17" s="44" t="s">
        <v>1</v>
      </c>
      <c r="L17" s="44" t="s">
        <v>1</v>
      </c>
      <c r="M17" s="56">
        <f>PI()*(G16+F17)*0.001*(((((G16-F17)*0.001)^2)*(E17^2))^0.5)*$F$2*0.001*$F$3</f>
        <v>91.702316726493279</v>
      </c>
      <c r="N17" s="57">
        <f>(1/3)*PI()*E17*((((F17/2)*0.001)^2)+(((G16/2)*0.001)^2)+((F17/2)*0.001*(G16/2)*0.001))</f>
        <v>2.3168931660959364</v>
      </c>
      <c r="O17" s="56">
        <f t="shared" si="0"/>
        <v>1250.1488997744616</v>
      </c>
      <c r="P17" s="123"/>
    </row>
    <row r="18" spans="2:16" s="11" customFormat="1">
      <c r="B18" s="363"/>
      <c r="C18" s="58" t="s">
        <v>63</v>
      </c>
      <c r="D18" s="59"/>
      <c r="E18" s="60">
        <v>3.8260000000000001</v>
      </c>
      <c r="F18" s="61">
        <v>1400</v>
      </c>
      <c r="G18" s="62" t="s">
        <v>1</v>
      </c>
      <c r="H18" s="63" t="s">
        <v>1</v>
      </c>
      <c r="I18" s="64" t="s">
        <v>1</v>
      </c>
      <c r="J18" s="65" t="s">
        <v>1</v>
      </c>
      <c r="K18" s="65" t="s">
        <v>1</v>
      </c>
      <c r="L18" s="65" t="s">
        <v>1</v>
      </c>
      <c r="M18" s="66">
        <f>PI()*E18*(((F18*0.001*0.5)^2)-(((F18-(2*$F$2))*0.001*0.5)^2))*$F$3</f>
        <v>395.44141908090648</v>
      </c>
      <c r="N18" s="67">
        <f>PI()*(($F$18*0.5*0.001)*($F$18*0.5*0.001))*E18</f>
        <v>5.8896694113909307</v>
      </c>
      <c r="O18" s="66">
        <f t="shared" si="0"/>
        <v>3340.2761247763719</v>
      </c>
      <c r="P18" s="123"/>
    </row>
    <row r="19" spans="2:16" s="11" customFormat="1">
      <c r="B19" s="363"/>
      <c r="C19" s="354" t="s">
        <v>64</v>
      </c>
      <c r="D19" s="68" t="s">
        <v>65</v>
      </c>
      <c r="E19" s="22">
        <v>2</v>
      </c>
      <c r="F19" s="50">
        <v>1400</v>
      </c>
      <c r="G19" s="23" t="s">
        <v>1</v>
      </c>
      <c r="H19" s="51" t="s">
        <v>1</v>
      </c>
      <c r="I19" s="52" t="s">
        <v>1</v>
      </c>
      <c r="J19" s="23" t="s">
        <v>1</v>
      </c>
      <c r="K19" s="23" t="s">
        <v>1</v>
      </c>
      <c r="L19" s="23" t="s">
        <v>1</v>
      </c>
      <c r="M19" s="53">
        <f>PI()*(G20+F19)*0.001*(((((G20-F19)*0.001)^2)*(E19^2))^0.5)*$F$2*0.001*$F$3</f>
        <v>152.83719454415547</v>
      </c>
      <c r="N19" s="54">
        <f>(1/3)*PI()*E19*((((F19/2)*0.001)^2)+(((G20/2)*0.001)^2)+((F19/2)*0.001*(G20/2)*0.001))</f>
        <v>3.8614886101598946</v>
      </c>
      <c r="O19" s="53">
        <f t="shared" si="0"/>
        <v>2083.5814996241029</v>
      </c>
      <c r="P19" s="123"/>
    </row>
    <row r="20" spans="2:16" s="11" customFormat="1">
      <c r="B20" s="363"/>
      <c r="C20" s="354"/>
      <c r="D20" s="29" t="s">
        <v>66</v>
      </c>
      <c r="E20" s="30">
        <v>0.8</v>
      </c>
      <c r="F20" s="33" t="s">
        <v>1</v>
      </c>
      <c r="G20" s="39">
        <v>1730</v>
      </c>
      <c r="H20" s="32" t="s">
        <v>1</v>
      </c>
      <c r="I20" s="33" t="s">
        <v>1</v>
      </c>
      <c r="J20" s="31" t="s">
        <v>1</v>
      </c>
      <c r="K20" s="31" t="s">
        <v>1</v>
      </c>
      <c r="L20" s="31" t="s">
        <v>1</v>
      </c>
      <c r="M20" s="34">
        <f>PI()*E20*(((G20*0.001*0.5)^2)-(((G20-(2*$F$2))*0.001*0.5)^2))*$F$3</f>
        <v>102.21699486020395</v>
      </c>
      <c r="N20" s="35">
        <f>PI()*(($G$20*0.5*0.001)*($G$20*0.5*0.001))*E20</f>
        <v>1.8804945305857785</v>
      </c>
      <c r="O20" s="34">
        <f t="shared" si="0"/>
        <v>1042.4642601530932</v>
      </c>
      <c r="P20" s="123"/>
    </row>
    <row r="21" spans="2:16" s="11" customFormat="1">
      <c r="B21" s="363"/>
      <c r="C21" s="354"/>
      <c r="D21" s="69" t="s">
        <v>67</v>
      </c>
      <c r="E21" s="43">
        <v>1.2</v>
      </c>
      <c r="F21" s="55">
        <v>1400</v>
      </c>
      <c r="G21" s="44" t="s">
        <v>1</v>
      </c>
      <c r="H21" s="45" t="s">
        <v>1</v>
      </c>
      <c r="I21" s="46" t="s">
        <v>1</v>
      </c>
      <c r="J21" s="44" t="s">
        <v>1</v>
      </c>
      <c r="K21" s="44" t="s">
        <v>1</v>
      </c>
      <c r="L21" s="44" t="s">
        <v>1</v>
      </c>
      <c r="M21" s="56">
        <f>PI()*(G20+F21)*0.001*(((((G20-F21)*0.001)^2)*(E21^2))^0.5)*$F$2*0.001*$F$3</f>
        <v>91.702316726493279</v>
      </c>
      <c r="N21" s="57">
        <f>(1/3)*PI()*E21*((((F21/2)*0.001)^2)+(((G20/2)*0.001)^2)+((F21/2)*0.001*(G20/2)*0.001))</f>
        <v>2.3168931660959364</v>
      </c>
      <c r="O21" s="56">
        <f t="shared" si="0"/>
        <v>1250.1488997744616</v>
      </c>
      <c r="P21" s="123"/>
    </row>
    <row r="22" spans="2:16" s="11" customFormat="1">
      <c r="B22" s="363"/>
      <c r="C22" s="354" t="s">
        <v>68</v>
      </c>
      <c r="D22" s="70" t="s">
        <v>69</v>
      </c>
      <c r="E22" s="22">
        <v>2</v>
      </c>
      <c r="F22" s="50">
        <v>1400</v>
      </c>
      <c r="G22" s="23" t="s">
        <v>1</v>
      </c>
      <c r="H22" s="51" t="s">
        <v>1</v>
      </c>
      <c r="I22" s="52" t="s">
        <v>1</v>
      </c>
      <c r="J22" s="23" t="s">
        <v>1</v>
      </c>
      <c r="K22" s="23" t="s">
        <v>1</v>
      </c>
      <c r="L22" s="23" t="s">
        <v>1</v>
      </c>
      <c r="M22" s="71">
        <f>PI()*E22*(((F22*0.001*0.5)^2)-(((F22-(2*$F$2))*0.001*0.5)^2))*$F$3</f>
        <v>206.71271253575875</v>
      </c>
      <c r="N22" s="72">
        <f>PI()*(($F$22*0.5*0.001)*($F$22*0.5*0.001))*E22</f>
        <v>3.0787608005179981</v>
      </c>
      <c r="O22" s="71">
        <f t="shared" si="0"/>
        <v>1746.0931127947579</v>
      </c>
      <c r="P22" s="123"/>
    </row>
    <row r="23" spans="2:16" s="11" customFormat="1">
      <c r="B23" s="363"/>
      <c r="C23" s="354"/>
      <c r="D23" s="69" t="s">
        <v>70</v>
      </c>
      <c r="E23" s="43">
        <v>0.8</v>
      </c>
      <c r="F23" s="46">
        <v>950</v>
      </c>
      <c r="G23" s="73">
        <v>1400</v>
      </c>
      <c r="H23" s="45" t="s">
        <v>1</v>
      </c>
      <c r="I23" s="46" t="s">
        <v>1</v>
      </c>
      <c r="J23" s="44" t="s">
        <v>1</v>
      </c>
      <c r="K23" s="44" t="s">
        <v>1</v>
      </c>
      <c r="L23" s="44" t="s">
        <v>1</v>
      </c>
      <c r="M23" s="56">
        <f>PI()*(G23+F23)*0.001*(((((G23-F23)*0.001)^2)*(E23^2))^0.5)*$F$2*0.001*$F$3</f>
        <v>62.590892915265535</v>
      </c>
      <c r="N23" s="57">
        <f>(1/3)*PI()*E23*((((F23/2)*0.001)^2)+(((G23/2)*0.001)^2)+((F23/2)*0.001*(G23/2)*0.001))</f>
        <v>0.8780751466783473</v>
      </c>
      <c r="O23" s="56">
        <f t="shared" si="0"/>
        <v>501.62846625443922</v>
      </c>
      <c r="P23" s="123"/>
    </row>
    <row r="24" spans="2:16" s="11" customFormat="1">
      <c r="B24" s="363"/>
      <c r="C24" s="58" t="s">
        <v>71</v>
      </c>
      <c r="D24" s="59"/>
      <c r="E24" s="74" t="s">
        <v>1</v>
      </c>
      <c r="F24" s="64" t="s">
        <v>1</v>
      </c>
      <c r="G24" s="65" t="s">
        <v>1</v>
      </c>
      <c r="H24" s="63" t="s">
        <v>1</v>
      </c>
      <c r="I24" s="75">
        <v>1370</v>
      </c>
      <c r="J24" s="76">
        <v>750</v>
      </c>
      <c r="K24" s="76">
        <v>4725</v>
      </c>
      <c r="L24" s="77">
        <v>135</v>
      </c>
      <c r="M24" s="78">
        <f>(PI()*(2*K24*0.001)*(L24/360)*(I24*0.001)*($F$2*0.001)*$F$3)+(PI()*(2*(K24+J24)*0.001)*(L24/360)*(I24*0.001)*($F$2*0.001)*$F$3)+(2*((PI()*(((K24+J24)*0.001)^2)*(L24/360))-(PI()*((K24*0.001)^2)*(L24/360)))*($F$2*0.001)*$F$3)</f>
        <v>1199.880734396899</v>
      </c>
      <c r="N24" s="79">
        <f>(((PI()*(((K24+J24)*0.001)^2)*(L24/360))-(PI()*((K24*0.001)^2)*(L24/360)))*(I24*0.001))</f>
        <v>12.347048177230445</v>
      </c>
      <c r="O24" s="78">
        <f t="shared" si="0"/>
        <v>7373.4048230121216</v>
      </c>
      <c r="P24" s="123"/>
    </row>
    <row r="25" spans="2:16" s="11" customFormat="1">
      <c r="B25" s="363"/>
      <c r="C25" s="58" t="s">
        <v>72</v>
      </c>
      <c r="D25" s="59"/>
      <c r="E25" s="74">
        <v>6.2519999999999998</v>
      </c>
      <c r="F25" s="64" t="s">
        <v>1</v>
      </c>
      <c r="G25" s="65" t="s">
        <v>1</v>
      </c>
      <c r="H25" s="63" t="s">
        <v>1</v>
      </c>
      <c r="I25" s="75">
        <v>1370</v>
      </c>
      <c r="J25" s="76">
        <v>950</v>
      </c>
      <c r="K25" s="62" t="s">
        <v>1</v>
      </c>
      <c r="L25" s="80" t="s">
        <v>1</v>
      </c>
      <c r="M25" s="78">
        <f>E25*(2*(I25+J25)*0.001)*($F$2*0.001)*$F$3</f>
        <v>683.168544</v>
      </c>
      <c r="N25" s="79">
        <f>E25*(I25*0.001)*(J25*0.001)</f>
        <v>8.1369780000000009</v>
      </c>
      <c r="O25" s="78">
        <f t="shared" si="0"/>
        <v>4751.6575440000006</v>
      </c>
      <c r="P25" s="123"/>
    </row>
    <row r="26" spans="2:16" s="11" customFormat="1">
      <c r="B26" s="363"/>
      <c r="C26" s="58" t="s">
        <v>73</v>
      </c>
      <c r="D26" s="59"/>
      <c r="E26" s="74" t="s">
        <v>1</v>
      </c>
      <c r="F26" s="64" t="s">
        <v>1</v>
      </c>
      <c r="G26" s="65" t="s">
        <v>1</v>
      </c>
      <c r="H26" s="63" t="s">
        <v>1</v>
      </c>
      <c r="I26" s="75">
        <v>1370</v>
      </c>
      <c r="J26" s="76">
        <v>900</v>
      </c>
      <c r="K26" s="76">
        <v>1300</v>
      </c>
      <c r="L26" s="77">
        <v>135</v>
      </c>
      <c r="M26" s="78">
        <f>(PI()*(2*K26*0.001)*(L26/360)*(I26*0.001)*($F$2*0.001)*$F$3)+(PI()*(2*(K26+J26)*0.001)*(L26/360)*(I26*0.001)*($F$2*0.001)*$F$3)+(2*((PI()*(((K26+J26)*0.001)^2)*(L26/360))-(PI()*((K26*0.001)^2)*(L26/360)))*($F$2*0.001)*$F$3)</f>
        <v>440.85518103881617</v>
      </c>
      <c r="N26" s="79">
        <f>(((PI()*(((K26+J26)*0.001)^2)*(L26/360))-(PI()*((K26*0.001)^2)*(L26/360)))*(I26*0.001))</f>
        <v>5.0840786612125335</v>
      </c>
      <c r="O26" s="78">
        <f t="shared" si="0"/>
        <v>2982.8945116450832</v>
      </c>
      <c r="P26" s="123"/>
    </row>
    <row r="27" spans="2:16" s="11" customFormat="1">
      <c r="B27" s="364"/>
      <c r="C27" s="58" t="s">
        <v>74</v>
      </c>
      <c r="D27" s="59"/>
      <c r="E27" s="74" t="s">
        <v>1</v>
      </c>
      <c r="F27" s="61">
        <v>604</v>
      </c>
      <c r="G27" s="65" t="s">
        <v>1</v>
      </c>
      <c r="H27" s="80" t="s">
        <v>1</v>
      </c>
      <c r="I27" s="81" t="s">
        <v>1</v>
      </c>
      <c r="J27" s="62" t="s">
        <v>1</v>
      </c>
      <c r="K27" s="62" t="s">
        <v>1</v>
      </c>
      <c r="L27" s="80" t="s">
        <v>1</v>
      </c>
      <c r="M27" s="78">
        <f>(2*((7813448.845*0.001*0.001)*($F$2*0.001)*$F$3))+(26.44*(F27*0.001)*($F$2*0.001)*$F$3)</f>
        <v>744.10128859950009</v>
      </c>
      <c r="N27" s="79">
        <f>(7813448.845*0.001*0.001)*(F27*0.001)</f>
        <v>4.7193231023799997</v>
      </c>
      <c r="O27" s="78">
        <f t="shared" si="0"/>
        <v>3103.7628397895</v>
      </c>
      <c r="P27" s="123"/>
    </row>
    <row r="28" spans="2:16" s="11" customFormat="1">
      <c r="D28" s="12"/>
      <c r="E28" s="13"/>
      <c r="N28" s="82"/>
      <c r="O28" s="82"/>
      <c r="P28" s="123"/>
    </row>
    <row r="29" spans="2:16" s="11" customFormat="1">
      <c r="D29" s="12"/>
      <c r="E29" s="13"/>
      <c r="G29" s="39"/>
      <c r="H29" s="39"/>
      <c r="I29" s="39"/>
      <c r="J29" s="39"/>
      <c r="K29" s="39"/>
      <c r="L29" s="83" t="s">
        <v>75</v>
      </c>
      <c r="M29" s="84">
        <f>SUM(M9:M27)</f>
        <v>6510.0138910050428</v>
      </c>
      <c r="N29" s="85">
        <f>SUM(N9:N27)</f>
        <v>84.259875970895635</v>
      </c>
      <c r="O29" s="84">
        <f t="shared" ref="O29" si="2">SUM(O9:O27)</f>
        <v>48639.951876452862</v>
      </c>
      <c r="P29" s="124"/>
    </row>
    <row r="30" spans="2:16" s="11" customFormat="1">
      <c r="D30" s="12"/>
      <c r="E30" s="13"/>
      <c r="G30" s="86"/>
      <c r="H30" s="86"/>
      <c r="I30" s="86"/>
      <c r="J30" s="86"/>
      <c r="K30" s="86"/>
      <c r="L30" s="86"/>
      <c r="M30" s="86"/>
      <c r="N30" s="82"/>
      <c r="O30" s="82"/>
      <c r="P30" s="123"/>
    </row>
    <row r="31" spans="2:16" s="11" customFormat="1">
      <c r="B31" s="356" t="s">
        <v>76</v>
      </c>
      <c r="C31" s="58" t="s">
        <v>52</v>
      </c>
      <c r="D31" s="59"/>
      <c r="E31" s="74" t="s">
        <v>1</v>
      </c>
      <c r="F31" s="65" t="s">
        <v>1</v>
      </c>
      <c r="G31" s="65" t="s">
        <v>1</v>
      </c>
      <c r="H31" s="80" t="s">
        <v>1</v>
      </c>
      <c r="I31" s="81" t="s">
        <v>1</v>
      </c>
      <c r="J31" s="62" t="s">
        <v>1</v>
      </c>
      <c r="K31" s="62" t="s">
        <v>1</v>
      </c>
      <c r="L31" s="80" t="s">
        <v>1</v>
      </c>
      <c r="M31" s="78">
        <f>((5.5*1*($F$2*0.001))*$F$3)+(2*(4496250*0.001*0.001)*($F$2*0.001)*$F$3)+((5.45*1*($F$2*0.001))*$F$3)</f>
        <v>469.64587499999993</v>
      </c>
      <c r="N31" s="79">
        <f>(4496250*0.001*0.001)*1</f>
        <v>4.4962499999999999</v>
      </c>
      <c r="O31" s="78">
        <f t="shared" ref="O31:O39" si="3">(N31*$F$4)+M31</f>
        <v>2717.7708750000002</v>
      </c>
      <c r="P31" s="123"/>
    </row>
    <row r="32" spans="2:16" s="11" customFormat="1">
      <c r="B32" s="357"/>
      <c r="C32" s="354" t="s">
        <v>59</v>
      </c>
      <c r="D32" s="87" t="s">
        <v>60</v>
      </c>
      <c r="E32" s="88">
        <v>0.52500000000000002</v>
      </c>
      <c r="F32" s="89" t="s">
        <v>1</v>
      </c>
      <c r="G32" s="89" t="s">
        <v>1</v>
      </c>
      <c r="H32" s="90" t="s">
        <v>1</v>
      </c>
      <c r="I32" s="25">
        <f>2*1000</f>
        <v>2000</v>
      </c>
      <c r="J32" s="26">
        <v>1200</v>
      </c>
      <c r="K32" s="23" t="s">
        <v>1</v>
      </c>
      <c r="L32" s="51" t="s">
        <v>1</v>
      </c>
      <c r="M32" s="78">
        <f>E32*(2*(I32+J32)*0.001)*($F$2*0.001)*$F$3</f>
        <v>79.128</v>
      </c>
      <c r="N32" s="79">
        <f>E32*(I32*0.001)*(J32*0.001)</f>
        <v>1.26</v>
      </c>
      <c r="O32" s="78">
        <f t="shared" si="3"/>
        <v>709.12800000000004</v>
      </c>
      <c r="P32" s="123"/>
    </row>
    <row r="33" spans="2:16" s="11" customFormat="1">
      <c r="B33" s="357"/>
      <c r="C33" s="354"/>
      <c r="D33" s="91" t="s">
        <v>61</v>
      </c>
      <c r="E33" s="92" t="s">
        <v>1</v>
      </c>
      <c r="F33" s="93" t="s">
        <v>1</v>
      </c>
      <c r="G33" s="93" t="s">
        <v>1</v>
      </c>
      <c r="H33" s="94" t="s">
        <v>1</v>
      </c>
      <c r="I33" s="95">
        <f>2*1000</f>
        <v>2000</v>
      </c>
      <c r="J33" s="73">
        <v>1200</v>
      </c>
      <c r="K33" s="73">
        <v>1200</v>
      </c>
      <c r="L33" s="96">
        <v>90</v>
      </c>
      <c r="M33" s="78">
        <f>(PI()*(2*K33*0.001)*(L33/360)*(I33*0.001)*($F$2*0.001)*$F$3)+(PI()*(2*(K33+J33)*0.001)*(L33/360)*(I33*0.001)*($F$2*0.001)*$F$3)+(2*((PI()*(((K33+J33)*0.001)^2)*(L33/360))-(PI()*((K33*0.001)^2)*(L33/360)))*($F$2*0.001)*$F$3)</f>
        <v>426.1507602741483</v>
      </c>
      <c r="N33" s="79">
        <f>(((PI()*(((K33+J33)*0.001)^2)*(L33/360))-(PI()*((K33*0.001)^2)*(L33/360)))*(I33*0.001))</f>
        <v>6.7858401317539538</v>
      </c>
      <c r="O33" s="78">
        <f t="shared" si="3"/>
        <v>3819.0708261511254</v>
      </c>
      <c r="P33" s="123"/>
    </row>
    <row r="34" spans="2:16" s="11" customFormat="1">
      <c r="B34" s="357"/>
      <c r="C34" s="58" t="s">
        <v>63</v>
      </c>
      <c r="D34" s="97"/>
      <c r="E34" s="74">
        <v>2.23</v>
      </c>
      <c r="F34" s="65" t="s">
        <v>1</v>
      </c>
      <c r="G34" s="65" t="s">
        <v>1</v>
      </c>
      <c r="H34" s="63" t="s">
        <v>1</v>
      </c>
      <c r="I34" s="75">
        <v>1370</v>
      </c>
      <c r="J34" s="76">
        <v>1200</v>
      </c>
      <c r="K34" s="62" t="s">
        <v>1</v>
      </c>
      <c r="L34" s="80" t="s">
        <v>1</v>
      </c>
      <c r="M34" s="78">
        <f>E34*(2*(I34+J34)*0.001)*($F$2*0.001)*$F$3</f>
        <v>269.93480999999997</v>
      </c>
      <c r="N34" s="79">
        <f>E34*(I34*0.001)*(J34*0.001)</f>
        <v>3.6661200000000003</v>
      </c>
      <c r="O34" s="78">
        <f t="shared" si="3"/>
        <v>2102.9948100000001</v>
      </c>
      <c r="P34" s="123"/>
    </row>
    <row r="35" spans="2:16" s="11" customFormat="1">
      <c r="B35" s="357"/>
      <c r="C35" s="354" t="s">
        <v>64</v>
      </c>
      <c r="D35" s="87" t="s">
        <v>65</v>
      </c>
      <c r="E35" s="98">
        <v>1.9550000000000001</v>
      </c>
      <c r="F35" s="23">
        <v>1200</v>
      </c>
      <c r="G35" s="89" t="s">
        <v>1</v>
      </c>
      <c r="H35" s="51" t="s">
        <v>1</v>
      </c>
      <c r="I35" s="52" t="s">
        <v>1</v>
      </c>
      <c r="J35" s="23" t="s">
        <v>1</v>
      </c>
      <c r="K35" s="23" t="s">
        <v>1</v>
      </c>
      <c r="L35" s="51" t="s">
        <v>1</v>
      </c>
      <c r="M35" s="53">
        <f>PI()*(G36+F35)*0.001*(((((G36-F35)*0.001)^2)*(E35^2))^0.5)*$F$2*0.001*$F$3</f>
        <v>75.2126498081075</v>
      </c>
      <c r="N35" s="54">
        <f>(1/3)*PI()*E35*((((F35/2)*0.001)^2)+(((G36/2)*0.001)^2)+((F35/2)*0.001*(G36/2)*0.001))</f>
        <v>2.6000344399884727</v>
      </c>
      <c r="O35" s="53">
        <f t="shared" si="3"/>
        <v>1375.2298698023437</v>
      </c>
      <c r="P35" s="123"/>
    </row>
    <row r="36" spans="2:16" s="11" customFormat="1">
      <c r="B36" s="357"/>
      <c r="C36" s="354"/>
      <c r="D36" s="91" t="s">
        <v>66</v>
      </c>
      <c r="E36" s="99">
        <v>4.9000000000000004</v>
      </c>
      <c r="F36" s="100">
        <v>1400</v>
      </c>
      <c r="G36" s="73">
        <v>1400</v>
      </c>
      <c r="H36" s="45" t="s">
        <v>1</v>
      </c>
      <c r="I36" s="46" t="s">
        <v>1</v>
      </c>
      <c r="J36" s="44" t="s">
        <v>1</v>
      </c>
      <c r="K36" s="44" t="s">
        <v>1</v>
      </c>
      <c r="L36" s="45" t="s">
        <v>1</v>
      </c>
      <c r="M36" s="47">
        <f>PI()*E36*(((G36*0.001*0.5)^2)-(((G36-(2*$F$2))*0.001*0.5)^2))*$F$3</f>
        <v>506.446145712609</v>
      </c>
      <c r="N36" s="48">
        <f>PI()*(($G$36*0.5*0.001)*($G$36*0.5*0.001))*E36</f>
        <v>7.5429639612690957</v>
      </c>
      <c r="O36" s="47">
        <f t="shared" si="3"/>
        <v>4277.9281263471566</v>
      </c>
      <c r="P36" s="123"/>
    </row>
    <row r="37" spans="2:16" s="11" customFormat="1">
      <c r="B37" s="357"/>
      <c r="C37" s="58" t="s">
        <v>68</v>
      </c>
      <c r="D37" s="97"/>
      <c r="E37" s="74">
        <v>3.3479999999999999</v>
      </c>
      <c r="F37" s="100">
        <v>1400</v>
      </c>
      <c r="G37" s="73" t="s">
        <v>1</v>
      </c>
      <c r="H37" s="45">
        <v>1600</v>
      </c>
      <c r="I37" s="75" t="s">
        <v>1</v>
      </c>
      <c r="J37" s="76" t="s">
        <v>1</v>
      </c>
      <c r="K37" s="62" t="s">
        <v>1</v>
      </c>
      <c r="L37" s="80" t="s">
        <v>1</v>
      </c>
      <c r="M37" s="101">
        <f>PI()*PI()*(F37*0.001*0.5)*(H37*0.001)*($F$2*0.001)*$F$3</f>
        <v>260.32068568313298</v>
      </c>
      <c r="N37" s="102">
        <f>(2*PI()*PI()*(H37*0.001)*(($F$37*0.5*0.001)*($F$37*0.5*0.001)))/4</f>
        <v>3.8688849252270292</v>
      </c>
      <c r="O37" s="101">
        <f t="shared" si="3"/>
        <v>2194.7631482966476</v>
      </c>
      <c r="P37" s="123"/>
    </row>
    <row r="38" spans="2:16" s="11" customFormat="1">
      <c r="B38" s="357"/>
      <c r="C38" s="354" t="s">
        <v>71</v>
      </c>
      <c r="D38" s="87" t="s">
        <v>77</v>
      </c>
      <c r="E38" s="22">
        <v>0.60499999999999998</v>
      </c>
      <c r="F38" s="52" t="s">
        <v>1</v>
      </c>
      <c r="G38" s="26">
        <v>1400</v>
      </c>
      <c r="H38" s="51" t="s">
        <v>1</v>
      </c>
      <c r="I38" s="52" t="s">
        <v>1</v>
      </c>
      <c r="J38" s="23" t="s">
        <v>1</v>
      </c>
      <c r="K38" s="23" t="s">
        <v>1</v>
      </c>
      <c r="L38" s="23" t="s">
        <v>1</v>
      </c>
      <c r="M38" s="53">
        <f>PI()*(G38+F39)*0.001*(((((G38-F39)*0.001)^2)*(E38^2))^0.5)*$F$2*0.001*$F$3</f>
        <v>29.048527732221146</v>
      </c>
      <c r="N38" s="54">
        <f>(1/3)*PI()*E38*((((F39/2)*0.001)^2)+(((G38/2)*0.001)^2)+((F39/2)*0.001*(G38/2)*0.001))</f>
        <v>0.77199014047623826</v>
      </c>
      <c r="O38" s="53">
        <f t="shared" si="3"/>
        <v>415.04359797034027</v>
      </c>
      <c r="P38" s="123"/>
    </row>
    <row r="39" spans="2:16" s="11" customFormat="1">
      <c r="B39" s="358"/>
      <c r="C39" s="354"/>
      <c r="D39" s="91" t="s">
        <v>78</v>
      </c>
      <c r="E39" s="43">
        <v>1.58</v>
      </c>
      <c r="F39" s="55">
        <v>1145</v>
      </c>
      <c r="G39" s="44" t="s">
        <v>1</v>
      </c>
      <c r="H39" s="45" t="s">
        <v>1</v>
      </c>
      <c r="I39" s="46" t="s">
        <v>1</v>
      </c>
      <c r="J39" s="44" t="s">
        <v>1</v>
      </c>
      <c r="K39" s="44" t="s">
        <v>1</v>
      </c>
      <c r="L39" s="44" t="s">
        <v>1</v>
      </c>
      <c r="M39" s="47">
        <f>PI()*E39*(((F39*0.001*0.5)^2)-(((F39-(2*$F$2))*0.001*0.5)^2))*$F$3</f>
        <v>133.49468503615822</v>
      </c>
      <c r="N39" s="48">
        <f>PI()*(($F$39*0.5*0.001)*($F$39*0.5*0.001))*E39</f>
        <v>1.6268890709256607</v>
      </c>
      <c r="O39" s="47">
        <f t="shared" si="3"/>
        <v>946.93922049898856</v>
      </c>
      <c r="P39" s="123"/>
    </row>
    <row r="40" spans="2:16" s="11" customFormat="1">
      <c r="D40" s="12"/>
      <c r="E40" s="13"/>
      <c r="F40" s="86"/>
      <c r="G40" s="39"/>
      <c r="H40" s="39"/>
      <c r="I40" s="39"/>
      <c r="J40" s="39"/>
      <c r="K40" s="39"/>
      <c r="L40" s="39"/>
      <c r="M40" s="39"/>
      <c r="N40" s="17"/>
      <c r="O40" s="17"/>
      <c r="P40" s="123"/>
    </row>
    <row r="41" spans="2:16" s="11" customFormat="1">
      <c r="D41" s="12"/>
      <c r="E41" s="13"/>
      <c r="G41" s="86"/>
      <c r="H41" s="86"/>
      <c r="I41" s="86"/>
      <c r="J41" s="86"/>
      <c r="K41" s="86"/>
      <c r="L41" s="103" t="s">
        <v>75</v>
      </c>
      <c r="M41" s="104">
        <f>SUM(M31:M39)</f>
        <v>2249.3821392463769</v>
      </c>
      <c r="N41" s="105">
        <f>SUM(N31:N39)</f>
        <v>32.618972669640449</v>
      </c>
      <c r="O41" s="104">
        <f>SUM(O31:O39)</f>
        <v>18558.868474066603</v>
      </c>
      <c r="P41" s="123"/>
    </row>
    <row r="42" spans="2:16" s="11" customFormat="1">
      <c r="D42" s="12"/>
      <c r="E42" s="13"/>
      <c r="G42" s="86"/>
      <c r="H42" s="86"/>
      <c r="I42" s="86"/>
      <c r="J42" s="86"/>
      <c r="K42" s="86"/>
      <c r="L42" s="86"/>
      <c r="M42" s="86"/>
      <c r="N42" s="13"/>
      <c r="O42" s="13"/>
      <c r="P42" s="123"/>
    </row>
    <row r="43" spans="2:16" s="11" customFormat="1">
      <c r="B43" s="359" t="s">
        <v>79</v>
      </c>
      <c r="C43" s="58" t="s">
        <v>52</v>
      </c>
      <c r="D43" s="59"/>
      <c r="E43" s="106">
        <v>1</v>
      </c>
      <c r="F43" s="62">
        <v>700</v>
      </c>
      <c r="G43" s="76">
        <v>1500</v>
      </c>
      <c r="H43" s="80" t="s">
        <v>1</v>
      </c>
      <c r="I43" s="81" t="s">
        <v>1</v>
      </c>
      <c r="J43" s="62" t="s">
        <v>1</v>
      </c>
      <c r="K43" s="62" t="s">
        <v>1</v>
      </c>
      <c r="L43" s="80" t="s">
        <v>1</v>
      </c>
      <c r="M43" s="107">
        <f>PI()*(G43+F43)*0.001*(((((G43-F43)*0.001)^2)*(E43^2))^0.5)*$F$2*0.001*$F$3</f>
        <v>130.21273230598979</v>
      </c>
      <c r="N43" s="108">
        <f>(1/3)*PI()*E43*((((F43/2)*0.001)^2)+(((G43/2)*0.001)^2)+((F43/2)*0.001*(G43/2)*0.001))</f>
        <v>0.99221967975877623</v>
      </c>
      <c r="O43" s="107">
        <f>(N43*$F$4)+M43</f>
        <v>626.32257218537791</v>
      </c>
      <c r="P43" s="123"/>
    </row>
    <row r="44" spans="2:16" s="11" customFormat="1">
      <c r="B44" s="360"/>
      <c r="C44" s="58" t="s">
        <v>59</v>
      </c>
      <c r="D44" s="59"/>
      <c r="E44" s="106">
        <v>15.595000000000001</v>
      </c>
      <c r="F44" s="62">
        <v>1500</v>
      </c>
      <c r="G44" s="62" t="s">
        <v>1</v>
      </c>
      <c r="H44" s="80" t="s">
        <v>1</v>
      </c>
      <c r="I44" s="81" t="s">
        <v>1</v>
      </c>
      <c r="J44" s="62" t="s">
        <v>1</v>
      </c>
      <c r="K44" s="62" t="s">
        <v>1</v>
      </c>
      <c r="L44" s="62" t="s">
        <v>1</v>
      </c>
      <c r="M44" s="66">
        <f>PI()*E44*(((F44*0.001*0.5)^2)-(((F44-(2*$F$2))*0.001*0.5)^2))*$F$3</f>
        <v>1727.2212146516731</v>
      </c>
      <c r="N44" s="67">
        <f>PI()*(($F$9*0.5*0.001)*($F$9*0.5*0.001))*E44</f>
        <v>20.699600565329618</v>
      </c>
      <c r="O44" s="66">
        <f>(N44*$F$4)+M44</f>
        <v>12077.021497316484</v>
      </c>
      <c r="P44" s="123"/>
    </row>
    <row r="45" spans="2:16" s="11" customFormat="1">
      <c r="D45" s="12"/>
      <c r="E45" s="13"/>
      <c r="F45" s="86"/>
      <c r="G45" s="39"/>
      <c r="H45" s="39"/>
      <c r="I45" s="39"/>
      <c r="J45" s="39"/>
      <c r="K45" s="39"/>
      <c r="L45" s="39"/>
      <c r="M45" s="39"/>
      <c r="N45" s="17"/>
      <c r="O45" s="17"/>
      <c r="P45" s="123"/>
    </row>
    <row r="46" spans="2:16" s="11" customFormat="1">
      <c r="D46" s="12"/>
      <c r="E46" s="13"/>
      <c r="G46" s="86"/>
      <c r="H46" s="86"/>
      <c r="I46" s="86"/>
      <c r="J46" s="86"/>
      <c r="K46" s="86"/>
      <c r="L46" s="109" t="s">
        <v>75</v>
      </c>
      <c r="M46" s="110">
        <f>SUM(M43:M44)</f>
        <v>1857.433946957663</v>
      </c>
      <c r="N46" s="111">
        <f>SUM(N43:N44)</f>
        <v>21.691820245088394</v>
      </c>
      <c r="O46" s="110">
        <f>SUM(O43:O44)</f>
        <v>12703.344069501862</v>
      </c>
      <c r="P46" s="123"/>
    </row>
    <row r="47" spans="2:16" s="11" customFormat="1">
      <c r="D47" s="12"/>
      <c r="E47" s="13"/>
      <c r="N47" s="13"/>
      <c r="O47" s="13"/>
      <c r="P47" s="123"/>
    </row>
    <row r="48" spans="2:16" s="11" customFormat="1" ht="14.65" customHeight="1">
      <c r="B48" s="352" t="s">
        <v>80</v>
      </c>
      <c r="C48" s="58" t="s">
        <v>52</v>
      </c>
      <c r="D48" s="59"/>
      <c r="E48" s="106">
        <v>1.7230000000000001</v>
      </c>
      <c r="F48" s="62">
        <v>1600</v>
      </c>
      <c r="G48" s="62" t="s">
        <v>1</v>
      </c>
      <c r="H48" s="80" t="s">
        <v>1</v>
      </c>
      <c r="I48" s="81" t="s">
        <v>1</v>
      </c>
      <c r="J48" s="62" t="s">
        <v>1</v>
      </c>
      <c r="K48" s="62" t="s">
        <v>1</v>
      </c>
      <c r="L48" s="62" t="s">
        <v>1</v>
      </c>
      <c r="M48" s="66">
        <f>PI()*E48*(((F48*0.001*0.5)^2)-(((F48-(2*$F$2))*0.001*0.5)^2))*$F$3</f>
        <v>203.57806295901727</v>
      </c>
      <c r="N48" s="67">
        <f>PI()*(($F$9*0.5*0.001)*($F$9*0.5*0.001))*E48</f>
        <v>2.286977350052128</v>
      </c>
      <c r="O48" s="66">
        <f t="shared" ref="O48:O54" si="4">(N48*$F$4)+M48</f>
        <v>1347.0667379850811</v>
      </c>
      <c r="P48" s="123"/>
    </row>
    <row r="49" spans="2:16" s="11" customFormat="1">
      <c r="B49" s="361"/>
      <c r="C49" s="58" t="s">
        <v>59</v>
      </c>
      <c r="D49" s="59"/>
      <c r="E49" s="106">
        <v>3.03</v>
      </c>
      <c r="F49" s="62">
        <v>564</v>
      </c>
      <c r="G49" s="76">
        <v>1600</v>
      </c>
      <c r="H49" s="80" t="s">
        <v>1</v>
      </c>
      <c r="I49" s="81" t="s">
        <v>1</v>
      </c>
      <c r="J49" s="62" t="s">
        <v>1</v>
      </c>
      <c r="K49" s="62" t="s">
        <v>1</v>
      </c>
      <c r="L49" s="80" t="s">
        <v>1</v>
      </c>
      <c r="M49" s="107">
        <f>PI()*(G49+F49)*0.001*(((((G49-F49)*0.001)^2)*(E49^2))^0.5)*$F$2*0.001*$F$3</f>
        <v>502.57447135534932</v>
      </c>
      <c r="N49" s="108">
        <f>(1/3)*PI()*E49*((((F49/2)*0.001)^2)+(((G49/2)*0.001)^2)+((F49/2)*0.001*(G49/2)*0.001))</f>
        <v>2.9988865612827138</v>
      </c>
      <c r="O49" s="107">
        <f t="shared" si="4"/>
        <v>2002.0177519967062</v>
      </c>
      <c r="P49" s="123"/>
    </row>
    <row r="50" spans="2:16" s="11" customFormat="1">
      <c r="B50" s="361"/>
      <c r="C50" s="354" t="s">
        <v>63</v>
      </c>
      <c r="D50" s="87" t="s">
        <v>81</v>
      </c>
      <c r="E50" s="106">
        <v>0.55400000000000005</v>
      </c>
      <c r="F50" s="62">
        <v>1125</v>
      </c>
      <c r="G50" s="62" t="s">
        <v>1</v>
      </c>
      <c r="H50" s="80" t="s">
        <v>1</v>
      </c>
      <c r="I50" s="81" t="s">
        <v>1</v>
      </c>
      <c r="J50" s="62" t="s">
        <v>1</v>
      </c>
      <c r="K50" s="62" t="s">
        <v>1</v>
      </c>
      <c r="L50" s="62" t="s">
        <v>1</v>
      </c>
      <c r="M50" s="66">
        <f>PI()*E50*(((F50*0.001*0.5)^2)-(((F50-(2*$F$2))*0.001*0.5)^2))*$F$3</f>
        <v>45.987881732167658</v>
      </c>
      <c r="N50" s="67">
        <f>PI()*(($F$9*0.5*0.001)*($F$9*0.5*0.001))*E50</f>
        <v>0.73533688446249501</v>
      </c>
      <c r="O50" s="66">
        <f t="shared" si="4"/>
        <v>413.65632396341516</v>
      </c>
      <c r="P50" s="123"/>
    </row>
    <row r="51" spans="2:16" s="11" customFormat="1">
      <c r="B51" s="361"/>
      <c r="C51" s="354"/>
      <c r="D51" s="91" t="s">
        <v>82</v>
      </c>
      <c r="E51" s="106">
        <v>1.0880000000000001</v>
      </c>
      <c r="F51" s="62">
        <v>320</v>
      </c>
      <c r="G51" s="76">
        <v>1125</v>
      </c>
      <c r="H51" s="80" t="s">
        <v>1</v>
      </c>
      <c r="I51" s="81" t="s">
        <v>1</v>
      </c>
      <c r="J51" s="62" t="s">
        <v>1</v>
      </c>
      <c r="K51" s="62" t="s">
        <v>1</v>
      </c>
      <c r="L51" s="80" t="s">
        <v>1</v>
      </c>
      <c r="M51" s="107">
        <f>PI()*(G51+F51)*0.001*(((((G51-F51)*0.001)^2)*(E51^2))^0.5)*$F$2*0.001*$F$3</f>
        <v>93.633963422647057</v>
      </c>
      <c r="N51" s="108">
        <f>(1/3)*PI()*E51*((((F51/2)*0.001)^2)+(((G51/2)*0.001)^2)+((F51/2)*0.001*(G51/2)*0.001))</f>
        <v>0.49220672516656822</v>
      </c>
      <c r="O51" s="107">
        <f t="shared" si="4"/>
        <v>339.73732600593115</v>
      </c>
      <c r="P51" s="123"/>
    </row>
    <row r="52" spans="2:16" s="11" customFormat="1">
      <c r="B52" s="353"/>
      <c r="C52" s="58" t="s">
        <v>64</v>
      </c>
      <c r="D52" s="59"/>
      <c r="E52" s="106">
        <v>5.7</v>
      </c>
      <c r="F52" s="62">
        <v>309</v>
      </c>
      <c r="G52" s="76">
        <v>441</v>
      </c>
      <c r="H52" s="80" t="s">
        <v>1</v>
      </c>
      <c r="I52" s="81" t="s">
        <v>1</v>
      </c>
      <c r="J52" s="62" t="s">
        <v>1</v>
      </c>
      <c r="K52" s="62" t="s">
        <v>1</v>
      </c>
      <c r="L52" s="80" t="s">
        <v>1</v>
      </c>
      <c r="M52" s="107">
        <f>PI()*(G52+F52)*0.001*(((((G52-F52)*0.001)^2)*(E52^2))^0.5)*$F$2*0.001*$F$3</f>
        <v>41.749457295607975</v>
      </c>
      <c r="N52" s="108">
        <f>(1/3)*PI()*E52*((((F52/2)*0.001)^2)+(((G52/2)*0.001)^2)+((F52/2)*0.001*(G52/2)*0.001))</f>
        <v>0.63604598470780982</v>
      </c>
      <c r="O52" s="107">
        <f t="shared" si="4"/>
        <v>359.77244964951285</v>
      </c>
      <c r="P52" s="123"/>
    </row>
    <row r="53" spans="2:16" s="11" customFormat="1">
      <c r="B53" s="352" t="s">
        <v>83</v>
      </c>
      <c r="C53" s="354" t="s">
        <v>68</v>
      </c>
      <c r="D53" s="87" t="s">
        <v>69</v>
      </c>
      <c r="E53" s="106">
        <v>0.224</v>
      </c>
      <c r="F53" s="62">
        <v>441</v>
      </c>
      <c r="G53" s="76">
        <v>1920</v>
      </c>
      <c r="H53" s="80" t="s">
        <v>1</v>
      </c>
      <c r="I53" s="81" t="s">
        <v>1</v>
      </c>
      <c r="J53" s="62" t="s">
        <v>1</v>
      </c>
      <c r="K53" s="62" t="s">
        <v>1</v>
      </c>
      <c r="L53" s="80" t="s">
        <v>1</v>
      </c>
      <c r="M53" s="107">
        <f>PI()*(G53+F53)*0.001*(((((G53-F53)*0.001)^2)*(E53^2))^0.5)*$F$2*0.001*$F$3</f>
        <v>57.869930870334471</v>
      </c>
      <c r="N53" s="108">
        <f>(1/3)*PI()*E53*((((F53/2)*0.001)^2)+(((G53/2)*0.001)^2)+((F53/2)*0.001*(G53/2)*0.001))</f>
        <v>0.27724100265313684</v>
      </c>
      <c r="O53" s="107">
        <f t="shared" si="4"/>
        <v>196.49043219690287</v>
      </c>
      <c r="P53" s="123"/>
    </row>
    <row r="54" spans="2:16" s="11" customFormat="1">
      <c r="B54" s="353"/>
      <c r="C54" s="354"/>
      <c r="D54" s="91" t="s">
        <v>70</v>
      </c>
      <c r="E54" s="106">
        <v>1.9910000000000001</v>
      </c>
      <c r="F54" s="62">
        <v>300</v>
      </c>
      <c r="G54" s="76">
        <v>1920</v>
      </c>
      <c r="H54" s="80" t="s">
        <v>1</v>
      </c>
      <c r="I54" s="81" t="s">
        <v>1</v>
      </c>
      <c r="J54" s="62" t="s">
        <v>1</v>
      </c>
      <c r="K54" s="62" t="s">
        <v>1</v>
      </c>
      <c r="L54" s="80" t="s">
        <v>1</v>
      </c>
      <c r="M54" s="107">
        <f>PI()*(G54+F54)*0.001*(((((G54-F54)*0.001)^2)*(E54^2))^0.5)*$F$2*0.001*$F$3</f>
        <v>529.76106096382728</v>
      </c>
      <c r="N54" s="108">
        <f>(1/3)*PI()*E54*((((F54/2)*0.001)^2)+(((G54/2)*0.001)^2)+((F54/2)*0.001*(G54/2)*0.001))</f>
        <v>2.2686562100149223</v>
      </c>
      <c r="O54" s="107">
        <f t="shared" si="4"/>
        <v>1664.0891659712884</v>
      </c>
      <c r="P54" s="123"/>
    </row>
    <row r="55" spans="2:16" s="11" customFormat="1">
      <c r="D55" s="12"/>
      <c r="E55" s="13"/>
      <c r="N55" s="13"/>
      <c r="O55" s="13"/>
      <c r="P55" s="123"/>
    </row>
    <row r="56" spans="2:16" s="11" customFormat="1">
      <c r="D56" s="12"/>
      <c r="E56" s="13"/>
      <c r="L56" s="112" t="s">
        <v>75</v>
      </c>
      <c r="M56" s="113">
        <f>(6*SUM(M48:M52))+SUM(M53:M54)</f>
        <v>5912.7740124228967</v>
      </c>
      <c r="N56" s="113">
        <f>(6*SUM(N48:N52))+SUM(N53:N54)</f>
        <v>45.442618246698338</v>
      </c>
      <c r="O56" s="113">
        <f>(6*SUM(O48:O52))+SUM(O53:O54)</f>
        <v>28634.083135772071</v>
      </c>
      <c r="P56" s="124"/>
    </row>
    <row r="57" spans="2:16" s="11" customFormat="1">
      <c r="D57" s="12"/>
      <c r="E57" s="13"/>
      <c r="L57" s="114" t="s">
        <v>84</v>
      </c>
      <c r="M57" s="115"/>
      <c r="N57" s="13"/>
      <c r="O57" s="13"/>
      <c r="P57" s="121"/>
    </row>
    <row r="58" spans="2:16" s="11" customFormat="1">
      <c r="D58" s="12"/>
      <c r="E58" s="13"/>
      <c r="J58"/>
      <c r="N58" s="13"/>
      <c r="O58" s="13"/>
      <c r="P58" s="121"/>
    </row>
    <row r="59" spans="2:16" s="11" customFormat="1">
      <c r="D59" s="12"/>
      <c r="E59" s="13"/>
      <c r="N59" s="13"/>
      <c r="O59" s="13"/>
      <c r="P59" s="121"/>
    </row>
    <row r="60" spans="2:16" s="11" customFormat="1">
      <c r="D60" s="12"/>
      <c r="E60" s="13"/>
      <c r="N60" s="13"/>
      <c r="O60" s="13"/>
      <c r="P60" s="121"/>
    </row>
    <row r="61" spans="2:16" s="11" customFormat="1">
      <c r="D61" s="12"/>
      <c r="E61" s="13"/>
      <c r="J61"/>
      <c r="N61" s="13"/>
      <c r="O61" s="13"/>
      <c r="P61" s="121"/>
    </row>
    <row r="62" spans="2:16" s="11" customFormat="1">
      <c r="D62" s="12"/>
      <c r="E62" s="13"/>
      <c r="M62"/>
      <c r="N62" s="13"/>
      <c r="O62" s="13"/>
      <c r="P62" s="121"/>
    </row>
    <row r="63" spans="2:16" s="11" customFormat="1">
      <c r="B63" s="116" t="s">
        <v>85</v>
      </c>
      <c r="D63" s="12"/>
      <c r="E63" s="13"/>
      <c r="N63" s="13"/>
      <c r="O63" s="13"/>
      <c r="P63" s="121"/>
    </row>
    <row r="64" spans="2:16" s="11" customFormat="1">
      <c r="D64" s="12"/>
      <c r="E64" s="13"/>
      <c r="N64" s="13"/>
      <c r="O64" s="13"/>
      <c r="P64" s="121"/>
    </row>
    <row r="65" spans="2:16" s="11" customFormat="1">
      <c r="D65" s="12"/>
      <c r="E65" s="13"/>
      <c r="N65" s="13"/>
      <c r="O65" s="13"/>
      <c r="P65" s="121"/>
    </row>
    <row r="66" spans="2:16" s="11" customFormat="1">
      <c r="D66" s="12"/>
      <c r="E66" s="13"/>
      <c r="N66" s="13"/>
      <c r="O66" s="13"/>
      <c r="P66" s="121"/>
    </row>
    <row r="67" spans="2:16" s="11" customFormat="1">
      <c r="D67" s="12"/>
      <c r="E67" s="13"/>
      <c r="N67" s="13"/>
      <c r="O67" s="13"/>
      <c r="P67" s="121"/>
    </row>
    <row r="68" spans="2:16" s="11" customFormat="1">
      <c r="D68" s="12"/>
      <c r="E68" s="13"/>
      <c r="N68" s="13"/>
      <c r="O68" s="13"/>
      <c r="P68" s="121"/>
    </row>
    <row r="69" spans="2:16" s="11" customFormat="1">
      <c r="D69" s="12"/>
      <c r="E69" s="13"/>
      <c r="N69" s="13"/>
      <c r="O69" s="13"/>
      <c r="P69" s="121"/>
    </row>
    <row r="70" spans="2:16" s="11" customFormat="1">
      <c r="D70" s="12"/>
      <c r="E70" s="13"/>
      <c r="N70" s="13"/>
      <c r="O70" s="13"/>
      <c r="P70" s="121"/>
    </row>
    <row r="71" spans="2:16" s="11" customFormat="1">
      <c r="D71" s="12"/>
      <c r="E71" s="13"/>
      <c r="J71"/>
      <c r="N71" s="13"/>
      <c r="O71" s="13"/>
      <c r="P71" s="121"/>
    </row>
    <row r="72" spans="2:16" s="11" customFormat="1">
      <c r="D72" s="12"/>
      <c r="E72" s="13"/>
      <c r="J72"/>
      <c r="N72" s="13"/>
      <c r="O72" s="13"/>
      <c r="P72" s="121"/>
    </row>
    <row r="73" spans="2:16" s="11" customFormat="1">
      <c r="D73" s="12"/>
      <c r="E73" s="13"/>
      <c r="N73" s="13"/>
      <c r="O73" s="13"/>
      <c r="P73" s="121"/>
    </row>
    <row r="74" spans="2:16" s="11" customFormat="1">
      <c r="B74" s="117" t="s">
        <v>86</v>
      </c>
      <c r="D74" s="12"/>
      <c r="E74" s="13"/>
      <c r="N74" s="13"/>
      <c r="O74" s="13"/>
      <c r="P74" s="121"/>
    </row>
    <row r="75" spans="2:16" s="11" customFormat="1">
      <c r="D75" s="12"/>
      <c r="E75" s="13"/>
      <c r="N75" s="13"/>
      <c r="O75" s="13"/>
      <c r="P75" s="121"/>
    </row>
    <row r="76" spans="2:16" s="11" customFormat="1">
      <c r="D76" s="12"/>
      <c r="E76" s="13"/>
      <c r="N76" s="13"/>
      <c r="O76" s="13"/>
      <c r="P76" s="121"/>
    </row>
    <row r="77" spans="2:16" s="11" customFormat="1">
      <c r="D77" s="12"/>
      <c r="E77" s="13"/>
      <c r="N77" s="13"/>
      <c r="O77" s="13"/>
      <c r="P77" s="121"/>
    </row>
    <row r="78" spans="2:16" s="11" customFormat="1">
      <c r="D78" s="12"/>
      <c r="E78" s="13"/>
      <c r="N78" s="13"/>
      <c r="O78" s="13"/>
      <c r="P78" s="121"/>
    </row>
    <row r="79" spans="2:16" s="11" customFormat="1">
      <c r="D79" s="12"/>
      <c r="E79" s="13"/>
      <c r="N79" s="13"/>
      <c r="O79" s="13"/>
      <c r="P79" s="121"/>
    </row>
    <row r="80" spans="2:16" s="11" customFormat="1">
      <c r="D80" s="12"/>
      <c r="E80" s="13"/>
      <c r="N80" s="13"/>
      <c r="O80" s="13"/>
      <c r="P80" s="121"/>
    </row>
    <row r="81" spans="2:16" s="11" customFormat="1">
      <c r="D81" s="12"/>
      <c r="E81" s="13"/>
      <c r="L81"/>
      <c r="N81" s="13"/>
      <c r="O81" s="13"/>
      <c r="P81" s="121"/>
    </row>
    <row r="82" spans="2:16" s="11" customFormat="1">
      <c r="D82" s="12"/>
      <c r="E82" s="13"/>
      <c r="N82" s="13"/>
      <c r="O82" s="13"/>
      <c r="P82" s="121"/>
    </row>
    <row r="83" spans="2:16" s="11" customFormat="1">
      <c r="D83" s="12"/>
      <c r="E83" s="13"/>
      <c r="N83" s="13"/>
      <c r="O83" s="13"/>
      <c r="P83" s="121"/>
    </row>
    <row r="84" spans="2:16" s="11" customFormat="1">
      <c r="D84" s="12"/>
      <c r="E84" s="13"/>
      <c r="N84" s="13"/>
      <c r="O84" s="13"/>
      <c r="P84" s="121"/>
    </row>
    <row r="85" spans="2:16" s="11" customFormat="1">
      <c r="B85" s="118" t="s">
        <v>87</v>
      </c>
      <c r="D85" s="12"/>
      <c r="E85" s="13"/>
      <c r="N85" s="13"/>
      <c r="O85" s="13"/>
      <c r="P85" s="121"/>
    </row>
    <row r="86" spans="2:16" s="11" customFormat="1">
      <c r="D86" s="12"/>
      <c r="E86" s="13"/>
      <c r="N86" s="13"/>
      <c r="O86" s="13"/>
      <c r="P86" s="121"/>
    </row>
    <row r="87" spans="2:16" s="11" customFormat="1">
      <c r="D87" s="12"/>
      <c r="E87" s="13"/>
      <c r="N87" s="13"/>
      <c r="O87" s="13"/>
      <c r="P87" s="121"/>
    </row>
    <row r="88" spans="2:16" s="11" customFormat="1">
      <c r="D88" s="12"/>
      <c r="E88" s="13"/>
      <c r="N88" s="13"/>
      <c r="O88" s="13"/>
      <c r="P88" s="121"/>
    </row>
    <row r="89" spans="2:16" s="11" customFormat="1">
      <c r="D89" s="12"/>
      <c r="E89" s="13"/>
      <c r="N89" s="13"/>
      <c r="O89" s="13"/>
      <c r="P89" s="121"/>
    </row>
    <row r="90" spans="2:16" s="11" customFormat="1">
      <c r="D90" s="12"/>
      <c r="E90" s="13"/>
      <c r="N90" s="13"/>
      <c r="O90" s="13"/>
      <c r="P90" s="121"/>
    </row>
    <row r="91" spans="2:16" s="11" customFormat="1">
      <c r="D91" s="12"/>
      <c r="E91" s="13"/>
      <c r="N91" s="13"/>
      <c r="O91" s="13"/>
      <c r="P91" s="121"/>
    </row>
    <row r="92" spans="2:16" s="11" customFormat="1">
      <c r="D92" s="12"/>
      <c r="E92" s="13"/>
      <c r="N92" s="13"/>
      <c r="O92" s="13"/>
      <c r="P92" s="121"/>
    </row>
    <row r="93" spans="2:16" s="11" customFormat="1">
      <c r="D93" s="12"/>
      <c r="E93" s="13"/>
      <c r="N93" s="13"/>
      <c r="O93" s="13"/>
      <c r="P93" s="121"/>
    </row>
    <row r="94" spans="2:16" s="11" customFormat="1">
      <c r="D94" s="12"/>
      <c r="E94" s="13"/>
      <c r="N94" s="13"/>
      <c r="O94" s="13"/>
      <c r="P94" s="121"/>
    </row>
    <row r="95" spans="2:16" s="11" customFormat="1">
      <c r="D95" s="12"/>
      <c r="E95" s="13"/>
      <c r="N95" s="13"/>
      <c r="O95" s="13"/>
      <c r="P95" s="121"/>
    </row>
    <row r="96" spans="2:16" s="11" customFormat="1">
      <c r="D96" s="12"/>
      <c r="E96" s="13"/>
      <c r="N96" s="13"/>
      <c r="O96" s="13"/>
      <c r="P96" s="121"/>
    </row>
    <row r="97" spans="4:16" s="11" customFormat="1">
      <c r="D97" s="12"/>
      <c r="E97" s="13"/>
      <c r="N97" s="13"/>
      <c r="O97" s="13"/>
      <c r="P97" s="121"/>
    </row>
    <row r="98" spans="4:16" s="11" customFormat="1">
      <c r="D98" s="12"/>
      <c r="E98" s="13"/>
      <c r="N98" s="13"/>
      <c r="O98" s="13"/>
      <c r="P98" s="121"/>
    </row>
    <row r="99" spans="4:16" s="11" customFormat="1">
      <c r="D99" s="12"/>
      <c r="E99" s="13"/>
      <c r="N99" s="13"/>
      <c r="O99" s="13"/>
      <c r="P99" s="121"/>
    </row>
    <row r="100" spans="4:16" s="11" customFormat="1">
      <c r="D100" s="12"/>
      <c r="E100" s="13"/>
      <c r="N100" s="13"/>
      <c r="O100" s="13"/>
      <c r="P100" s="121"/>
    </row>
    <row r="101" spans="4:16" s="11" customFormat="1">
      <c r="D101" s="12"/>
      <c r="E101" s="13"/>
      <c r="N101" s="13"/>
      <c r="O101" s="13"/>
      <c r="P101" s="121"/>
    </row>
    <row r="102" spans="4:16" s="11" customFormat="1">
      <c r="D102" s="12"/>
      <c r="E102" s="13"/>
      <c r="N102" s="13"/>
      <c r="O102" s="13"/>
      <c r="P102" s="121"/>
    </row>
    <row r="103" spans="4:16" s="11" customFormat="1">
      <c r="D103" s="12"/>
      <c r="E103" s="13"/>
      <c r="N103" s="13"/>
      <c r="O103" s="13"/>
      <c r="P103" s="121"/>
    </row>
    <row r="104" spans="4:16" s="11" customFormat="1">
      <c r="D104" s="12"/>
      <c r="E104" s="13"/>
      <c r="N104" s="13"/>
      <c r="O104" s="13"/>
      <c r="P104" s="121"/>
    </row>
    <row r="105" spans="4:16" s="11" customFormat="1">
      <c r="D105" s="12"/>
      <c r="E105" s="13"/>
      <c r="N105" s="13"/>
      <c r="O105" s="13"/>
      <c r="P105" s="121"/>
    </row>
    <row r="106" spans="4:16" s="11" customFormat="1">
      <c r="D106" s="12"/>
      <c r="E106" s="13"/>
      <c r="N106" s="13"/>
      <c r="O106" s="13"/>
      <c r="P106" s="121"/>
    </row>
    <row r="107" spans="4:16" s="11" customFormat="1">
      <c r="D107" s="12"/>
      <c r="E107" s="13"/>
      <c r="N107" s="13"/>
      <c r="O107" s="13"/>
      <c r="P107" s="121"/>
    </row>
    <row r="108" spans="4:16" s="11" customFormat="1">
      <c r="D108" s="12"/>
      <c r="E108" s="13"/>
      <c r="N108" s="13"/>
      <c r="O108" s="13"/>
      <c r="P108" s="121"/>
    </row>
    <row r="109" spans="4:16" s="11" customFormat="1">
      <c r="D109" s="12"/>
      <c r="E109" s="13"/>
      <c r="N109" s="13"/>
      <c r="O109" s="13"/>
      <c r="P109" s="121"/>
    </row>
    <row r="110" spans="4:16" s="11" customFormat="1">
      <c r="D110" s="12"/>
      <c r="E110" s="13"/>
      <c r="N110" s="13"/>
      <c r="O110" s="13"/>
      <c r="P110" s="121"/>
    </row>
    <row r="111" spans="4:16" s="11" customFormat="1">
      <c r="D111" s="12"/>
      <c r="E111" s="13"/>
      <c r="N111" s="13"/>
      <c r="O111" s="13"/>
      <c r="P111" s="121"/>
    </row>
    <row r="112" spans="4:16" s="11" customFormat="1">
      <c r="D112" s="12"/>
      <c r="E112" s="13"/>
      <c r="N112" s="13"/>
      <c r="O112" s="13"/>
      <c r="P112" s="121"/>
    </row>
    <row r="113" spans="4:16" s="11" customFormat="1">
      <c r="D113" s="12"/>
      <c r="E113" s="13"/>
      <c r="N113" s="13"/>
      <c r="O113" s="13"/>
      <c r="P113" s="121"/>
    </row>
    <row r="114" spans="4:16" s="11" customFormat="1">
      <c r="D114" s="12"/>
      <c r="E114" s="13"/>
      <c r="N114" s="13"/>
      <c r="O114" s="13"/>
      <c r="P114" s="121"/>
    </row>
    <row r="115" spans="4:16" s="11" customFormat="1">
      <c r="D115" s="12"/>
      <c r="E115" s="13"/>
      <c r="N115" s="13"/>
      <c r="O115" s="13"/>
      <c r="P115" s="121"/>
    </row>
    <row r="116" spans="4:16" s="11" customFormat="1">
      <c r="D116" s="12"/>
      <c r="E116" s="13"/>
      <c r="N116" s="13"/>
      <c r="O116" s="13"/>
      <c r="P116" s="121"/>
    </row>
    <row r="117" spans="4:16" s="11" customFormat="1">
      <c r="D117" s="12"/>
      <c r="E117" s="13"/>
      <c r="N117" s="13"/>
      <c r="O117" s="13"/>
      <c r="P117" s="121"/>
    </row>
    <row r="118" spans="4:16" s="11" customFormat="1">
      <c r="D118" s="12"/>
      <c r="E118" s="13"/>
      <c r="N118" s="13"/>
      <c r="O118" s="13"/>
      <c r="P118" s="121"/>
    </row>
    <row r="119" spans="4:16" s="11" customFormat="1">
      <c r="D119" s="12"/>
      <c r="E119" s="13"/>
      <c r="N119" s="13"/>
      <c r="O119" s="13"/>
      <c r="P119" s="121"/>
    </row>
    <row r="120" spans="4:16" s="11" customFormat="1">
      <c r="D120" s="12"/>
      <c r="E120" s="13"/>
      <c r="N120" s="13"/>
      <c r="O120" s="13"/>
      <c r="P120" s="121"/>
    </row>
    <row r="121" spans="4:16" s="11" customFormat="1">
      <c r="D121" s="12"/>
      <c r="E121" s="13"/>
      <c r="N121" s="13"/>
      <c r="O121" s="13"/>
      <c r="P121" s="121"/>
    </row>
    <row r="122" spans="4:16" s="11" customFormat="1">
      <c r="D122" s="12"/>
      <c r="E122" s="13"/>
      <c r="N122" s="13"/>
      <c r="O122" s="13"/>
      <c r="P122" s="121"/>
    </row>
    <row r="123" spans="4:16" s="11" customFormat="1">
      <c r="D123" s="12"/>
      <c r="E123" s="13"/>
      <c r="N123" s="13"/>
      <c r="O123" s="13"/>
      <c r="P123" s="121"/>
    </row>
    <row r="124" spans="4:16" s="11" customFormat="1">
      <c r="D124" s="12"/>
      <c r="E124" s="13"/>
      <c r="N124" s="13"/>
      <c r="O124" s="13"/>
      <c r="P124" s="121"/>
    </row>
    <row r="125" spans="4:16" s="11" customFormat="1">
      <c r="D125" s="12"/>
      <c r="E125" s="13"/>
      <c r="N125" s="13"/>
      <c r="O125" s="13"/>
      <c r="P125" s="121"/>
    </row>
    <row r="126" spans="4:16" s="11" customFormat="1">
      <c r="D126" s="12"/>
      <c r="E126" s="13"/>
      <c r="N126" s="13"/>
      <c r="O126" s="13"/>
      <c r="P126" s="121"/>
    </row>
    <row r="127" spans="4:16" s="11" customFormat="1">
      <c r="D127" s="12"/>
      <c r="E127" s="13"/>
      <c r="N127" s="13"/>
      <c r="O127" s="13"/>
      <c r="P127" s="121"/>
    </row>
    <row r="128" spans="4:16" s="11" customFormat="1">
      <c r="D128" s="12"/>
      <c r="E128" s="13"/>
      <c r="N128" s="13"/>
      <c r="O128" s="13"/>
      <c r="P128" s="121"/>
    </row>
    <row r="129" spans="4:16" s="11" customFormat="1">
      <c r="D129" s="12"/>
      <c r="E129" s="13"/>
      <c r="N129" s="13"/>
      <c r="O129" s="13"/>
      <c r="P129" s="121"/>
    </row>
    <row r="130" spans="4:16" s="11" customFormat="1">
      <c r="D130" s="12"/>
      <c r="E130" s="13"/>
      <c r="N130" s="13"/>
      <c r="O130" s="13"/>
      <c r="P130" s="121"/>
    </row>
    <row r="131" spans="4:16" s="11" customFormat="1">
      <c r="D131" s="12"/>
      <c r="E131" s="13"/>
      <c r="N131" s="13"/>
      <c r="O131" s="13"/>
      <c r="P131" s="121"/>
    </row>
    <row r="132" spans="4:16" s="11" customFormat="1">
      <c r="D132" s="12"/>
      <c r="E132" s="13"/>
      <c r="N132" s="13"/>
      <c r="O132" s="13"/>
      <c r="P132" s="121"/>
    </row>
    <row r="133" spans="4:16" s="11" customFormat="1">
      <c r="D133" s="12"/>
      <c r="E133" s="13"/>
      <c r="N133" s="13"/>
      <c r="O133" s="13"/>
      <c r="P133" s="121"/>
    </row>
    <row r="134" spans="4:16" s="11" customFormat="1">
      <c r="D134" s="12"/>
      <c r="E134" s="13"/>
      <c r="N134" s="13"/>
      <c r="O134" s="13"/>
      <c r="P134" s="121"/>
    </row>
    <row r="135" spans="4:16" s="11" customFormat="1">
      <c r="D135" s="12"/>
      <c r="E135" s="13"/>
      <c r="N135" s="13"/>
      <c r="O135" s="13"/>
      <c r="P135" s="121"/>
    </row>
    <row r="136" spans="4:16" s="11" customFormat="1">
      <c r="D136" s="12"/>
      <c r="E136" s="13"/>
      <c r="N136" s="13"/>
      <c r="O136" s="13"/>
      <c r="P136" s="121"/>
    </row>
    <row r="137" spans="4:16" s="11" customFormat="1">
      <c r="D137" s="12"/>
      <c r="E137" s="13"/>
      <c r="N137" s="13"/>
      <c r="O137" s="13"/>
      <c r="P137" s="121"/>
    </row>
    <row r="138" spans="4:16" s="11" customFormat="1">
      <c r="D138" s="12"/>
      <c r="E138" s="13"/>
      <c r="N138" s="13"/>
      <c r="O138" s="13"/>
      <c r="P138" s="121"/>
    </row>
    <row r="139" spans="4:16" s="11" customFormat="1">
      <c r="D139" s="12"/>
      <c r="E139" s="13"/>
      <c r="N139" s="13"/>
      <c r="O139" s="13"/>
      <c r="P139" s="121"/>
    </row>
    <row r="140" spans="4:16" s="11" customFormat="1">
      <c r="D140" s="12"/>
      <c r="E140" s="13"/>
      <c r="N140" s="13"/>
      <c r="O140" s="13"/>
      <c r="P140" s="121"/>
    </row>
    <row r="141" spans="4:16" s="11" customFormat="1">
      <c r="D141" s="12"/>
      <c r="E141" s="13"/>
      <c r="N141" s="13"/>
      <c r="O141" s="13"/>
      <c r="P141" s="121"/>
    </row>
    <row r="142" spans="4:16" s="11" customFormat="1">
      <c r="D142" s="12"/>
      <c r="E142" s="13"/>
      <c r="N142" s="13"/>
      <c r="O142" s="13"/>
      <c r="P142" s="121"/>
    </row>
    <row r="143" spans="4:16" s="11" customFormat="1">
      <c r="D143" s="12"/>
      <c r="E143" s="13"/>
      <c r="N143" s="13"/>
      <c r="O143" s="13"/>
      <c r="P143" s="121"/>
    </row>
    <row r="144" spans="4:16" s="11" customFormat="1">
      <c r="D144" s="12"/>
      <c r="E144" s="13"/>
      <c r="N144" s="13"/>
      <c r="O144" s="13"/>
      <c r="P144" s="121"/>
    </row>
    <row r="145" spans="4:16" s="11" customFormat="1">
      <c r="D145" s="12"/>
      <c r="E145" s="13"/>
      <c r="N145" s="13"/>
      <c r="O145" s="13"/>
      <c r="P145" s="121"/>
    </row>
    <row r="146" spans="4:16" s="11" customFormat="1">
      <c r="D146" s="12"/>
      <c r="E146" s="13"/>
      <c r="N146" s="13"/>
      <c r="O146" s="13"/>
      <c r="P146" s="121"/>
    </row>
    <row r="147" spans="4:16" s="11" customFormat="1">
      <c r="D147" s="12"/>
      <c r="E147" s="13"/>
      <c r="N147" s="13"/>
      <c r="O147" s="13"/>
      <c r="P147" s="121"/>
    </row>
    <row r="148" spans="4:16" s="11" customFormat="1">
      <c r="D148" s="12"/>
      <c r="E148" s="13"/>
      <c r="N148" s="13"/>
      <c r="O148" s="13"/>
      <c r="P148" s="121"/>
    </row>
    <row r="149" spans="4:16" s="11" customFormat="1">
      <c r="D149" s="12"/>
      <c r="E149" s="13"/>
      <c r="N149" s="13"/>
      <c r="O149" s="13"/>
      <c r="P149" s="121"/>
    </row>
    <row r="150" spans="4:16" s="11" customFormat="1">
      <c r="D150" s="12"/>
      <c r="E150" s="13"/>
      <c r="N150" s="13"/>
      <c r="O150" s="13"/>
      <c r="P150" s="121"/>
    </row>
    <row r="151" spans="4:16" s="11" customFormat="1">
      <c r="D151" s="12"/>
      <c r="E151" s="13"/>
      <c r="N151" s="13"/>
      <c r="O151" s="13"/>
      <c r="P151" s="121"/>
    </row>
    <row r="152" spans="4:16" s="11" customFormat="1">
      <c r="D152" s="12"/>
      <c r="E152" s="13"/>
      <c r="N152" s="13"/>
      <c r="O152" s="13"/>
      <c r="P152" s="121"/>
    </row>
    <row r="153" spans="4:16" s="11" customFormat="1">
      <c r="D153" s="12"/>
      <c r="E153" s="13"/>
      <c r="N153" s="13"/>
      <c r="O153" s="13"/>
      <c r="P153" s="121"/>
    </row>
    <row r="154" spans="4:16" s="11" customFormat="1">
      <c r="D154" s="12"/>
      <c r="E154" s="13"/>
      <c r="N154" s="13"/>
      <c r="O154" s="13"/>
      <c r="P154" s="121"/>
    </row>
    <row r="155" spans="4:16" s="11" customFormat="1">
      <c r="D155" s="12"/>
      <c r="E155" s="13"/>
      <c r="N155" s="13"/>
      <c r="O155" s="13"/>
      <c r="P155" s="121"/>
    </row>
    <row r="156" spans="4:16" s="11" customFormat="1">
      <c r="D156" s="12"/>
      <c r="E156" s="13"/>
      <c r="N156" s="13"/>
      <c r="O156" s="13"/>
      <c r="P156" s="121"/>
    </row>
    <row r="157" spans="4:16" s="11" customFormat="1">
      <c r="D157" s="12"/>
      <c r="E157" s="13"/>
      <c r="N157" s="13"/>
      <c r="O157" s="13"/>
      <c r="P157" s="121"/>
    </row>
    <row r="158" spans="4:16" s="11" customFormat="1">
      <c r="D158" s="12"/>
      <c r="E158" s="13"/>
      <c r="N158" s="13"/>
      <c r="O158" s="13"/>
      <c r="P158" s="121"/>
    </row>
    <row r="159" spans="4:16" s="11" customFormat="1">
      <c r="D159" s="12"/>
      <c r="E159" s="13"/>
      <c r="N159" s="13"/>
      <c r="O159" s="13"/>
      <c r="P159" s="121"/>
    </row>
    <row r="160" spans="4:16" s="11" customFormat="1">
      <c r="D160" s="12"/>
      <c r="E160" s="13"/>
      <c r="N160" s="13"/>
      <c r="O160" s="13"/>
      <c r="P160" s="121"/>
    </row>
    <row r="161" spans="4:16" s="11" customFormat="1">
      <c r="D161" s="12"/>
      <c r="E161" s="13"/>
      <c r="N161" s="13"/>
      <c r="O161" s="13"/>
      <c r="P161" s="121"/>
    </row>
    <row r="162" spans="4:16" s="11" customFormat="1">
      <c r="D162" s="12"/>
      <c r="E162" s="13"/>
      <c r="N162" s="13"/>
      <c r="O162" s="13"/>
      <c r="P162" s="121"/>
    </row>
    <row r="163" spans="4:16" s="11" customFormat="1">
      <c r="D163" s="12"/>
      <c r="E163" s="13"/>
      <c r="N163" s="13"/>
      <c r="O163" s="13"/>
      <c r="P163" s="121"/>
    </row>
    <row r="164" spans="4:16" s="11" customFormat="1">
      <c r="D164" s="12"/>
      <c r="E164" s="13"/>
      <c r="N164" s="13"/>
      <c r="O164" s="13"/>
      <c r="P164" s="121"/>
    </row>
    <row r="165" spans="4:16" s="11" customFormat="1">
      <c r="D165" s="12"/>
      <c r="E165" s="13"/>
      <c r="N165" s="13"/>
      <c r="O165" s="13"/>
      <c r="P165" s="121"/>
    </row>
    <row r="166" spans="4:16" s="11" customFormat="1">
      <c r="D166" s="12"/>
      <c r="E166" s="13"/>
      <c r="N166" s="13"/>
      <c r="O166" s="13"/>
      <c r="P166" s="121"/>
    </row>
    <row r="167" spans="4:16" s="11" customFormat="1">
      <c r="D167" s="12"/>
      <c r="E167" s="13"/>
      <c r="N167" s="13"/>
      <c r="O167" s="13"/>
      <c r="P167" s="121"/>
    </row>
    <row r="168" spans="4:16" s="11" customFormat="1">
      <c r="D168" s="12"/>
      <c r="E168" s="13"/>
      <c r="N168" s="13"/>
      <c r="O168" s="13"/>
      <c r="P168" s="121"/>
    </row>
    <row r="169" spans="4:16" s="11" customFormat="1">
      <c r="D169" s="12"/>
      <c r="E169" s="13"/>
      <c r="N169" s="13"/>
      <c r="O169" s="13"/>
      <c r="P169" s="121"/>
    </row>
    <row r="170" spans="4:16" s="11" customFormat="1">
      <c r="D170" s="12"/>
      <c r="E170" s="13"/>
      <c r="N170" s="13"/>
      <c r="O170" s="13"/>
      <c r="P170" s="121"/>
    </row>
    <row r="171" spans="4:16" s="11" customFormat="1">
      <c r="D171" s="12"/>
      <c r="E171" s="13"/>
      <c r="N171" s="13"/>
      <c r="O171" s="13"/>
      <c r="P171" s="121"/>
    </row>
    <row r="172" spans="4:16" s="11" customFormat="1">
      <c r="D172" s="12"/>
      <c r="E172" s="13"/>
      <c r="N172" s="13"/>
      <c r="O172" s="13"/>
      <c r="P172" s="121"/>
    </row>
    <row r="173" spans="4:16" s="11" customFormat="1">
      <c r="D173" s="12"/>
      <c r="E173" s="13"/>
      <c r="N173" s="13"/>
      <c r="O173" s="13"/>
      <c r="P173" s="121"/>
    </row>
    <row r="174" spans="4:16" s="11" customFormat="1">
      <c r="D174" s="12"/>
      <c r="E174" s="13"/>
      <c r="N174" s="13"/>
      <c r="O174" s="13"/>
      <c r="P174" s="121"/>
    </row>
    <row r="175" spans="4:16" s="11" customFormat="1">
      <c r="D175" s="12"/>
      <c r="E175" s="13"/>
      <c r="N175" s="13"/>
      <c r="O175" s="13"/>
      <c r="P175" s="121"/>
    </row>
    <row r="176" spans="4:16" s="11" customFormat="1">
      <c r="D176" s="12"/>
      <c r="E176" s="13"/>
      <c r="N176" s="13"/>
      <c r="O176" s="13"/>
      <c r="P176" s="121"/>
    </row>
    <row r="177" spans="4:16" s="11" customFormat="1">
      <c r="D177" s="12"/>
      <c r="E177" s="13"/>
      <c r="N177" s="13"/>
      <c r="O177" s="13"/>
      <c r="P177" s="121"/>
    </row>
    <row r="178" spans="4:16" s="11" customFormat="1">
      <c r="D178" s="12"/>
      <c r="E178" s="13"/>
      <c r="N178" s="13"/>
      <c r="O178" s="13"/>
      <c r="P178" s="121"/>
    </row>
    <row r="179" spans="4:16" s="11" customFormat="1">
      <c r="D179" s="12"/>
      <c r="E179" s="13"/>
      <c r="N179" s="13"/>
      <c r="O179" s="13"/>
      <c r="P179" s="121"/>
    </row>
    <row r="180" spans="4:16" s="11" customFormat="1">
      <c r="D180" s="12"/>
      <c r="E180" s="13"/>
      <c r="N180" s="13"/>
      <c r="O180" s="13"/>
      <c r="P180" s="121"/>
    </row>
    <row r="181" spans="4:16" s="11" customFormat="1">
      <c r="D181" s="12"/>
      <c r="E181" s="13"/>
      <c r="N181" s="13"/>
      <c r="O181" s="13"/>
      <c r="P181" s="121"/>
    </row>
    <row r="182" spans="4:16" s="11" customFormat="1">
      <c r="D182" s="12"/>
      <c r="E182" s="13"/>
      <c r="N182" s="13"/>
      <c r="O182" s="13"/>
      <c r="P182" s="121"/>
    </row>
    <row r="183" spans="4:16" s="11" customFormat="1">
      <c r="D183" s="12"/>
      <c r="E183" s="13"/>
      <c r="N183" s="13"/>
      <c r="O183" s="13"/>
      <c r="P183" s="121"/>
    </row>
    <row r="184" spans="4:16" s="11" customFormat="1">
      <c r="D184" s="12"/>
      <c r="E184" s="13"/>
      <c r="N184" s="13"/>
      <c r="O184" s="13"/>
      <c r="P184" s="121"/>
    </row>
    <row r="185" spans="4:16" s="11" customFormat="1">
      <c r="D185" s="12"/>
      <c r="E185" s="13"/>
      <c r="N185" s="13"/>
      <c r="O185" s="13"/>
      <c r="P185" s="121"/>
    </row>
    <row r="186" spans="4:16" s="11" customFormat="1">
      <c r="D186" s="12"/>
      <c r="E186" s="13"/>
      <c r="N186" s="13"/>
      <c r="O186" s="13"/>
      <c r="P186" s="121"/>
    </row>
    <row r="187" spans="4:16" s="11" customFormat="1">
      <c r="D187" s="12"/>
      <c r="E187" s="13"/>
      <c r="N187" s="13"/>
      <c r="O187" s="13"/>
      <c r="P187" s="121"/>
    </row>
    <row r="188" spans="4:16" s="11" customFormat="1">
      <c r="D188" s="12"/>
      <c r="E188" s="13"/>
      <c r="N188" s="13"/>
      <c r="O188" s="13"/>
      <c r="P188" s="121"/>
    </row>
    <row r="189" spans="4:16" s="11" customFormat="1">
      <c r="D189" s="12"/>
      <c r="E189" s="13"/>
      <c r="N189" s="13"/>
      <c r="O189" s="13"/>
      <c r="P189" s="121"/>
    </row>
    <row r="190" spans="4:16" s="11" customFormat="1">
      <c r="D190" s="12"/>
      <c r="E190" s="13"/>
      <c r="N190" s="13"/>
      <c r="O190" s="13"/>
      <c r="P190" s="121"/>
    </row>
    <row r="191" spans="4:16" s="11" customFormat="1">
      <c r="D191" s="12"/>
      <c r="E191" s="13"/>
      <c r="N191" s="13"/>
      <c r="O191" s="13"/>
      <c r="P191" s="121"/>
    </row>
    <row r="192" spans="4:16" s="11" customFormat="1">
      <c r="D192" s="12"/>
      <c r="E192" s="13"/>
      <c r="N192" s="13"/>
      <c r="O192" s="13"/>
      <c r="P192" s="121"/>
    </row>
    <row r="193" spans="4:16" s="11" customFormat="1">
      <c r="D193" s="12"/>
      <c r="E193" s="13"/>
      <c r="N193" s="13"/>
      <c r="O193" s="13"/>
      <c r="P193" s="121"/>
    </row>
    <row r="194" spans="4:16" s="11" customFormat="1">
      <c r="D194" s="12"/>
      <c r="E194" s="13"/>
      <c r="N194" s="13"/>
      <c r="O194" s="13"/>
      <c r="P194" s="121"/>
    </row>
    <row r="195" spans="4:16" s="11" customFormat="1">
      <c r="D195" s="12"/>
      <c r="E195" s="13"/>
      <c r="N195" s="13"/>
      <c r="O195" s="13"/>
      <c r="P195" s="121"/>
    </row>
    <row r="196" spans="4:16" s="11" customFormat="1">
      <c r="D196" s="12"/>
      <c r="E196" s="13"/>
      <c r="N196" s="13"/>
      <c r="O196" s="13"/>
      <c r="P196" s="121"/>
    </row>
    <row r="197" spans="4:16" s="11" customFormat="1">
      <c r="D197" s="12"/>
      <c r="E197" s="13"/>
      <c r="N197" s="13"/>
      <c r="O197" s="13"/>
      <c r="P197" s="121"/>
    </row>
    <row r="198" spans="4:16" s="11" customFormat="1">
      <c r="D198" s="12"/>
      <c r="E198" s="13"/>
      <c r="N198" s="13"/>
      <c r="O198" s="13"/>
      <c r="P198" s="121"/>
    </row>
    <row r="199" spans="4:16" s="11" customFormat="1">
      <c r="D199" s="12"/>
      <c r="E199" s="13"/>
      <c r="N199" s="13"/>
      <c r="O199" s="13"/>
      <c r="P199" s="121"/>
    </row>
    <row r="200" spans="4:16" s="11" customFormat="1">
      <c r="D200" s="12"/>
      <c r="E200" s="13"/>
      <c r="N200" s="13"/>
      <c r="O200" s="13"/>
      <c r="P200" s="121"/>
    </row>
    <row r="201" spans="4:16" s="11" customFormat="1">
      <c r="D201" s="12"/>
      <c r="E201" s="13"/>
      <c r="N201" s="13"/>
      <c r="O201" s="13"/>
      <c r="P201" s="121"/>
    </row>
    <row r="202" spans="4:16" s="11" customFormat="1">
      <c r="D202" s="12"/>
      <c r="E202" s="13"/>
      <c r="N202" s="13"/>
      <c r="O202" s="13"/>
      <c r="P202" s="121"/>
    </row>
    <row r="203" spans="4:16" s="11" customFormat="1">
      <c r="D203" s="12"/>
      <c r="E203" s="13"/>
      <c r="N203" s="13"/>
      <c r="O203" s="13"/>
      <c r="P203" s="121"/>
    </row>
    <row r="204" spans="4:16" s="11" customFormat="1">
      <c r="D204" s="12"/>
      <c r="E204" s="13"/>
      <c r="N204" s="13"/>
      <c r="O204" s="13"/>
      <c r="P204" s="121"/>
    </row>
    <row r="205" spans="4:16" s="11" customFormat="1">
      <c r="D205" s="12"/>
      <c r="E205" s="13"/>
      <c r="N205" s="13"/>
      <c r="O205" s="13"/>
      <c r="P205" s="121"/>
    </row>
    <row r="206" spans="4:16" s="11" customFormat="1">
      <c r="D206" s="12"/>
      <c r="E206" s="13"/>
      <c r="N206" s="13"/>
      <c r="O206" s="13"/>
      <c r="P206" s="121"/>
    </row>
    <row r="207" spans="4:16" s="11" customFormat="1">
      <c r="D207" s="12"/>
      <c r="E207" s="13"/>
      <c r="N207" s="13"/>
      <c r="O207" s="13"/>
      <c r="P207" s="121"/>
    </row>
    <row r="208" spans="4:16" s="11" customFormat="1">
      <c r="D208" s="12"/>
      <c r="E208" s="13"/>
      <c r="N208" s="13"/>
      <c r="O208" s="13"/>
      <c r="P208" s="121"/>
    </row>
    <row r="209" spans="4:16" s="11" customFormat="1">
      <c r="D209" s="12"/>
      <c r="E209" s="13"/>
      <c r="N209" s="13"/>
      <c r="O209" s="13"/>
      <c r="P209" s="121"/>
    </row>
    <row r="210" spans="4:16" s="11" customFormat="1">
      <c r="D210" s="12"/>
      <c r="E210" s="13"/>
      <c r="N210" s="13"/>
      <c r="O210" s="13"/>
      <c r="P210" s="121"/>
    </row>
    <row r="211" spans="4:16" s="11" customFormat="1">
      <c r="D211" s="12"/>
      <c r="E211" s="13"/>
      <c r="N211" s="13"/>
      <c r="O211" s="13"/>
      <c r="P211" s="121"/>
    </row>
    <row r="212" spans="4:16" s="11" customFormat="1">
      <c r="D212" s="12"/>
      <c r="E212" s="13"/>
      <c r="N212" s="13"/>
      <c r="O212" s="13"/>
      <c r="P212" s="121"/>
    </row>
    <row r="213" spans="4:16" s="11" customFormat="1">
      <c r="D213" s="12"/>
      <c r="E213" s="13"/>
      <c r="N213" s="13"/>
      <c r="O213" s="13"/>
      <c r="P213" s="121"/>
    </row>
    <row r="214" spans="4:16" s="11" customFormat="1">
      <c r="D214" s="12"/>
      <c r="E214" s="13"/>
      <c r="N214" s="13"/>
      <c r="O214" s="13"/>
      <c r="P214" s="121"/>
    </row>
    <row r="215" spans="4:16" s="11" customFormat="1">
      <c r="D215" s="12"/>
      <c r="E215" s="13"/>
      <c r="N215" s="13"/>
      <c r="O215" s="13"/>
      <c r="P215" s="121"/>
    </row>
    <row r="216" spans="4:16" s="11" customFormat="1">
      <c r="D216" s="12"/>
      <c r="E216" s="13"/>
      <c r="N216" s="13"/>
      <c r="O216" s="13"/>
      <c r="P216" s="121"/>
    </row>
    <row r="217" spans="4:16" s="11" customFormat="1">
      <c r="D217" s="12"/>
      <c r="E217" s="13"/>
      <c r="N217" s="13"/>
      <c r="O217" s="13"/>
      <c r="P217" s="121"/>
    </row>
    <row r="218" spans="4:16" s="11" customFormat="1">
      <c r="D218" s="12"/>
      <c r="E218" s="13"/>
      <c r="N218" s="13"/>
      <c r="O218" s="13"/>
      <c r="P218" s="121"/>
    </row>
    <row r="219" spans="4:16" s="11" customFormat="1">
      <c r="D219" s="12"/>
      <c r="E219" s="13"/>
      <c r="N219" s="13"/>
      <c r="O219" s="13"/>
      <c r="P219" s="121"/>
    </row>
    <row r="220" spans="4:16" s="11" customFormat="1">
      <c r="D220" s="12"/>
      <c r="E220" s="13"/>
      <c r="N220" s="13"/>
      <c r="O220" s="13"/>
      <c r="P220" s="121"/>
    </row>
    <row r="221" spans="4:16" s="11" customFormat="1">
      <c r="D221" s="12"/>
      <c r="E221" s="13"/>
      <c r="N221" s="13"/>
      <c r="O221" s="13"/>
      <c r="P221" s="121"/>
    </row>
    <row r="222" spans="4:16" s="11" customFormat="1">
      <c r="D222" s="12"/>
      <c r="E222" s="13"/>
      <c r="N222" s="13"/>
      <c r="O222" s="13"/>
      <c r="P222" s="121"/>
    </row>
    <row r="223" spans="4:16" s="11" customFormat="1">
      <c r="D223" s="12"/>
      <c r="E223" s="13"/>
      <c r="N223" s="13"/>
      <c r="O223" s="13"/>
      <c r="P223" s="121"/>
    </row>
    <row r="224" spans="4:16" s="11" customFormat="1">
      <c r="D224" s="12"/>
      <c r="E224" s="13"/>
      <c r="N224" s="13"/>
      <c r="O224" s="13"/>
      <c r="P224" s="121"/>
    </row>
    <row r="225" spans="4:16" s="11" customFormat="1">
      <c r="D225" s="12"/>
      <c r="E225" s="13"/>
      <c r="N225" s="13"/>
      <c r="O225" s="13"/>
      <c r="P225" s="121"/>
    </row>
    <row r="226" spans="4:16" s="11" customFormat="1">
      <c r="D226" s="12"/>
      <c r="E226" s="13"/>
      <c r="N226" s="13"/>
      <c r="O226" s="13"/>
      <c r="P226" s="121"/>
    </row>
    <row r="227" spans="4:16" s="11" customFormat="1">
      <c r="D227" s="12"/>
      <c r="E227" s="13"/>
      <c r="N227" s="13"/>
      <c r="O227" s="13"/>
      <c r="P227" s="121"/>
    </row>
    <row r="228" spans="4:16" s="11" customFormat="1">
      <c r="D228" s="12"/>
      <c r="E228" s="13"/>
      <c r="N228" s="13"/>
      <c r="O228" s="13"/>
      <c r="P228" s="121"/>
    </row>
    <row r="229" spans="4:16" s="11" customFormat="1">
      <c r="D229" s="12"/>
      <c r="E229" s="13"/>
      <c r="N229" s="13"/>
      <c r="O229" s="13"/>
      <c r="P229" s="121"/>
    </row>
    <row r="230" spans="4:16" s="11" customFormat="1">
      <c r="D230" s="12"/>
      <c r="E230" s="13"/>
      <c r="N230" s="13"/>
      <c r="O230" s="13"/>
      <c r="P230" s="121"/>
    </row>
    <row r="231" spans="4:16" s="11" customFormat="1">
      <c r="D231" s="12"/>
      <c r="E231" s="13"/>
      <c r="N231" s="13"/>
      <c r="O231" s="13"/>
      <c r="P231" s="121"/>
    </row>
    <row r="232" spans="4:16" s="11" customFormat="1">
      <c r="D232" s="12"/>
      <c r="E232" s="13"/>
      <c r="N232" s="13"/>
      <c r="O232" s="13"/>
      <c r="P232" s="121"/>
    </row>
    <row r="233" spans="4:16" s="11" customFormat="1">
      <c r="D233" s="12"/>
      <c r="E233" s="13"/>
      <c r="N233" s="13"/>
      <c r="O233" s="13"/>
      <c r="P233" s="121"/>
    </row>
    <row r="234" spans="4:16" s="11" customFormat="1">
      <c r="D234" s="12"/>
      <c r="E234" s="13"/>
      <c r="N234" s="13"/>
      <c r="O234" s="13"/>
      <c r="P234" s="121"/>
    </row>
    <row r="235" spans="4:16" s="11" customFormat="1">
      <c r="D235" s="12"/>
      <c r="E235" s="13"/>
      <c r="N235" s="13"/>
      <c r="O235" s="13"/>
      <c r="P235" s="121"/>
    </row>
    <row r="236" spans="4:16" s="11" customFormat="1">
      <c r="D236" s="12"/>
      <c r="E236" s="13"/>
      <c r="N236" s="13"/>
      <c r="O236" s="13"/>
      <c r="P236" s="121"/>
    </row>
    <row r="237" spans="4:16" s="11" customFormat="1">
      <c r="D237" s="12"/>
      <c r="E237" s="13"/>
      <c r="N237" s="13"/>
      <c r="O237" s="13"/>
      <c r="P237" s="121"/>
    </row>
    <row r="238" spans="4:16" s="11" customFormat="1">
      <c r="D238" s="12"/>
      <c r="E238" s="13"/>
      <c r="N238" s="13"/>
      <c r="O238" s="13"/>
      <c r="P238" s="121"/>
    </row>
    <row r="239" spans="4:16" s="11" customFormat="1">
      <c r="D239" s="12"/>
      <c r="E239" s="13"/>
      <c r="N239" s="13"/>
      <c r="O239" s="13"/>
      <c r="P239" s="121"/>
    </row>
    <row r="240" spans="4:16" s="11" customFormat="1">
      <c r="D240" s="12"/>
      <c r="E240" s="13"/>
      <c r="N240" s="13"/>
      <c r="O240" s="13"/>
      <c r="P240" s="121"/>
    </row>
    <row r="241" spans="4:16" s="11" customFormat="1">
      <c r="D241" s="12"/>
      <c r="E241" s="13"/>
      <c r="N241" s="13"/>
      <c r="O241" s="13"/>
      <c r="P241" s="121"/>
    </row>
    <row r="242" spans="4:16" s="11" customFormat="1">
      <c r="D242" s="12"/>
      <c r="E242" s="13"/>
      <c r="N242" s="13"/>
      <c r="O242" s="13"/>
      <c r="P242" s="121"/>
    </row>
    <row r="243" spans="4:16" s="11" customFormat="1">
      <c r="D243" s="12"/>
      <c r="E243" s="13"/>
      <c r="N243" s="13"/>
      <c r="O243" s="13"/>
      <c r="P243" s="121"/>
    </row>
    <row r="244" spans="4:16" s="11" customFormat="1">
      <c r="D244" s="12"/>
      <c r="E244" s="13"/>
      <c r="N244" s="13"/>
      <c r="O244" s="13"/>
      <c r="P244" s="121"/>
    </row>
    <row r="245" spans="4:16" s="11" customFormat="1">
      <c r="D245" s="12"/>
      <c r="E245" s="13"/>
      <c r="N245" s="13"/>
      <c r="O245" s="13"/>
      <c r="P245" s="121"/>
    </row>
    <row r="246" spans="4:16" s="11" customFormat="1">
      <c r="D246" s="12"/>
      <c r="E246" s="13"/>
      <c r="N246" s="13"/>
      <c r="O246" s="13"/>
      <c r="P246" s="121"/>
    </row>
    <row r="247" spans="4:16" s="11" customFormat="1">
      <c r="D247" s="12"/>
      <c r="E247" s="13"/>
      <c r="N247" s="13"/>
      <c r="O247" s="13"/>
      <c r="P247" s="121"/>
    </row>
    <row r="248" spans="4:16" s="11" customFormat="1">
      <c r="D248" s="12"/>
      <c r="E248" s="13"/>
      <c r="N248" s="13"/>
      <c r="O248" s="13"/>
      <c r="P248" s="121"/>
    </row>
    <row r="249" spans="4:16" s="11" customFormat="1">
      <c r="D249" s="12"/>
      <c r="E249" s="13"/>
      <c r="N249" s="13"/>
      <c r="O249" s="13"/>
      <c r="P249" s="121"/>
    </row>
    <row r="250" spans="4:16" s="11" customFormat="1">
      <c r="D250" s="12"/>
      <c r="E250" s="13"/>
      <c r="N250" s="13"/>
      <c r="O250" s="13"/>
      <c r="P250" s="121"/>
    </row>
    <row r="251" spans="4:16" s="11" customFormat="1">
      <c r="D251" s="12"/>
      <c r="E251" s="13"/>
      <c r="N251" s="13"/>
      <c r="O251" s="13"/>
      <c r="P251" s="121"/>
    </row>
    <row r="252" spans="4:16" s="11" customFormat="1">
      <c r="D252" s="12"/>
      <c r="E252" s="13"/>
      <c r="N252" s="13"/>
      <c r="O252" s="13"/>
      <c r="P252" s="121"/>
    </row>
    <row r="253" spans="4:16" s="11" customFormat="1">
      <c r="D253" s="12"/>
      <c r="E253" s="13"/>
      <c r="N253" s="13"/>
      <c r="O253" s="13"/>
      <c r="P253" s="121"/>
    </row>
    <row r="254" spans="4:16" s="11" customFormat="1">
      <c r="D254" s="12"/>
      <c r="E254" s="13"/>
      <c r="N254" s="13"/>
      <c r="O254" s="13"/>
      <c r="P254" s="121"/>
    </row>
    <row r="255" spans="4:16" s="11" customFormat="1">
      <c r="D255" s="12"/>
      <c r="E255" s="13"/>
      <c r="N255" s="13"/>
      <c r="O255" s="13"/>
      <c r="P255" s="121"/>
    </row>
    <row r="256" spans="4:16" s="11" customFormat="1">
      <c r="D256" s="12"/>
      <c r="E256" s="13"/>
      <c r="N256" s="13"/>
      <c r="O256" s="13"/>
      <c r="P256" s="121"/>
    </row>
    <row r="257" spans="4:16" s="11" customFormat="1">
      <c r="D257" s="12"/>
      <c r="E257" s="13"/>
      <c r="N257" s="13"/>
      <c r="O257" s="13"/>
      <c r="P257" s="121"/>
    </row>
    <row r="258" spans="4:16" s="11" customFormat="1">
      <c r="D258" s="12"/>
      <c r="E258" s="13"/>
      <c r="N258" s="13"/>
      <c r="O258" s="13"/>
      <c r="P258" s="121"/>
    </row>
    <row r="259" spans="4:16" s="11" customFormat="1">
      <c r="D259" s="12"/>
      <c r="E259" s="13"/>
      <c r="N259" s="13"/>
      <c r="O259" s="13"/>
      <c r="P259" s="121"/>
    </row>
    <row r="260" spans="4:16" s="11" customFormat="1">
      <c r="D260" s="12"/>
      <c r="E260" s="13"/>
      <c r="N260" s="13"/>
      <c r="O260" s="13"/>
      <c r="P260" s="121"/>
    </row>
    <row r="261" spans="4:16" s="11" customFormat="1">
      <c r="D261" s="12"/>
      <c r="E261" s="13"/>
      <c r="N261" s="13"/>
      <c r="O261" s="13"/>
      <c r="P261" s="121"/>
    </row>
    <row r="262" spans="4:16" s="11" customFormat="1">
      <c r="D262" s="12"/>
      <c r="E262" s="13"/>
      <c r="N262" s="13"/>
      <c r="O262" s="13"/>
      <c r="P262" s="121"/>
    </row>
    <row r="263" spans="4:16" s="11" customFormat="1">
      <c r="D263" s="12"/>
      <c r="E263" s="13"/>
      <c r="N263" s="13"/>
      <c r="O263" s="13"/>
      <c r="P263" s="121"/>
    </row>
    <row r="264" spans="4:16" s="11" customFormat="1">
      <c r="D264" s="12"/>
      <c r="E264" s="13"/>
      <c r="N264" s="13"/>
      <c r="O264" s="13"/>
      <c r="P264" s="121"/>
    </row>
    <row r="265" spans="4:16" s="11" customFormat="1">
      <c r="D265" s="12"/>
      <c r="E265" s="13"/>
      <c r="N265" s="13"/>
      <c r="O265" s="13"/>
      <c r="P265" s="121"/>
    </row>
    <row r="266" spans="4:16" s="11" customFormat="1">
      <c r="D266" s="12"/>
      <c r="E266" s="13"/>
      <c r="N266" s="13"/>
      <c r="O266" s="13"/>
      <c r="P266" s="121"/>
    </row>
    <row r="267" spans="4:16" s="11" customFormat="1">
      <c r="D267" s="12"/>
      <c r="E267" s="13"/>
      <c r="N267" s="13"/>
      <c r="O267" s="13"/>
      <c r="P267" s="121"/>
    </row>
    <row r="268" spans="4:16" s="11" customFormat="1">
      <c r="D268" s="12"/>
      <c r="E268" s="13"/>
      <c r="N268" s="13"/>
      <c r="O268" s="13"/>
      <c r="P268" s="121"/>
    </row>
    <row r="269" spans="4:16" s="11" customFormat="1">
      <c r="D269" s="12"/>
      <c r="E269" s="13"/>
      <c r="N269" s="13"/>
      <c r="O269" s="13"/>
      <c r="P269" s="121"/>
    </row>
    <row r="270" spans="4:16" s="11" customFormat="1">
      <c r="D270" s="12"/>
      <c r="E270" s="13"/>
      <c r="N270" s="13"/>
      <c r="O270" s="13"/>
      <c r="P270" s="121"/>
    </row>
    <row r="271" spans="4:16" s="11" customFormat="1">
      <c r="D271" s="12"/>
      <c r="E271" s="13"/>
      <c r="N271" s="13"/>
      <c r="O271" s="13"/>
      <c r="P271" s="121"/>
    </row>
    <row r="272" spans="4:16" s="11" customFormat="1">
      <c r="D272" s="12"/>
      <c r="E272" s="13"/>
      <c r="N272" s="13"/>
      <c r="O272" s="13"/>
      <c r="P272" s="121"/>
    </row>
    <row r="273" spans="4:16" s="11" customFormat="1">
      <c r="D273" s="12"/>
      <c r="E273" s="13"/>
      <c r="N273" s="13"/>
      <c r="O273" s="13"/>
      <c r="P273" s="121"/>
    </row>
    <row r="274" spans="4:16" s="11" customFormat="1">
      <c r="D274" s="12"/>
      <c r="E274" s="13"/>
      <c r="N274" s="13"/>
      <c r="O274" s="13"/>
      <c r="P274" s="121"/>
    </row>
    <row r="275" spans="4:16" s="11" customFormat="1">
      <c r="D275" s="12"/>
      <c r="E275" s="13"/>
      <c r="N275" s="13"/>
      <c r="O275" s="13"/>
      <c r="P275" s="121"/>
    </row>
    <row r="276" spans="4:16" s="11" customFormat="1">
      <c r="D276" s="12"/>
      <c r="E276" s="13"/>
      <c r="N276" s="13"/>
      <c r="O276" s="13"/>
      <c r="P276" s="121"/>
    </row>
    <row r="277" spans="4:16" s="11" customFormat="1">
      <c r="D277" s="12"/>
      <c r="E277" s="13"/>
      <c r="N277" s="13"/>
      <c r="O277" s="13"/>
      <c r="P277" s="121"/>
    </row>
    <row r="278" spans="4:16" s="11" customFormat="1">
      <c r="D278" s="12"/>
      <c r="E278" s="13"/>
      <c r="N278" s="13"/>
      <c r="O278" s="13"/>
      <c r="P278" s="121"/>
    </row>
    <row r="279" spans="4:16" s="11" customFormat="1">
      <c r="D279" s="12"/>
      <c r="E279" s="13"/>
      <c r="N279" s="13"/>
      <c r="O279" s="13"/>
      <c r="P279" s="121"/>
    </row>
    <row r="280" spans="4:16" s="11" customFormat="1">
      <c r="D280" s="12"/>
      <c r="E280" s="13"/>
      <c r="N280" s="13"/>
      <c r="O280" s="13"/>
      <c r="P280" s="121"/>
    </row>
    <row r="281" spans="4:16" s="11" customFormat="1">
      <c r="D281" s="12"/>
      <c r="E281" s="13"/>
      <c r="N281" s="13"/>
      <c r="O281" s="13"/>
      <c r="P281" s="121"/>
    </row>
    <row r="282" spans="4:16" s="11" customFormat="1">
      <c r="D282" s="12"/>
      <c r="E282" s="13"/>
      <c r="N282" s="13"/>
      <c r="O282" s="13"/>
      <c r="P282" s="121"/>
    </row>
    <row r="283" spans="4:16" s="11" customFormat="1">
      <c r="D283" s="12"/>
      <c r="E283" s="13"/>
      <c r="N283" s="13"/>
      <c r="O283" s="13"/>
      <c r="P283" s="121"/>
    </row>
    <row r="284" spans="4:16" s="11" customFormat="1">
      <c r="D284" s="12"/>
      <c r="E284" s="13"/>
      <c r="N284" s="13"/>
      <c r="O284" s="13"/>
      <c r="P284" s="121"/>
    </row>
    <row r="285" spans="4:16" s="11" customFormat="1">
      <c r="D285" s="12"/>
      <c r="E285" s="13"/>
      <c r="N285" s="13"/>
      <c r="O285" s="13"/>
      <c r="P285" s="121"/>
    </row>
    <row r="286" spans="4:16" s="11" customFormat="1">
      <c r="D286" s="12"/>
      <c r="E286" s="13"/>
      <c r="N286" s="13"/>
      <c r="O286" s="13"/>
      <c r="P286" s="121"/>
    </row>
    <row r="287" spans="4:16" s="11" customFormat="1">
      <c r="D287" s="12"/>
      <c r="E287" s="13"/>
      <c r="N287" s="13"/>
      <c r="O287" s="13"/>
      <c r="P287" s="121"/>
    </row>
    <row r="288" spans="4:16" s="11" customFormat="1">
      <c r="D288" s="12"/>
      <c r="E288" s="13"/>
      <c r="N288" s="13"/>
      <c r="O288" s="13"/>
      <c r="P288" s="121"/>
    </row>
    <row r="289" spans="4:16" s="11" customFormat="1">
      <c r="D289" s="12"/>
      <c r="E289" s="13"/>
      <c r="N289" s="13"/>
      <c r="O289" s="13"/>
      <c r="P289" s="121"/>
    </row>
    <row r="290" spans="4:16" s="11" customFormat="1">
      <c r="D290" s="12"/>
      <c r="E290" s="13"/>
      <c r="N290" s="13"/>
      <c r="O290" s="13"/>
      <c r="P290" s="121"/>
    </row>
    <row r="291" spans="4:16" s="11" customFormat="1">
      <c r="D291" s="12"/>
      <c r="E291" s="13"/>
      <c r="N291" s="13"/>
      <c r="O291" s="13"/>
      <c r="P291" s="121"/>
    </row>
    <row r="292" spans="4:16" s="11" customFormat="1">
      <c r="D292" s="12"/>
      <c r="E292" s="13"/>
      <c r="N292" s="13"/>
      <c r="O292" s="13"/>
      <c r="P292" s="121"/>
    </row>
    <row r="293" spans="4:16" s="11" customFormat="1">
      <c r="D293" s="12"/>
      <c r="E293" s="13"/>
      <c r="N293" s="13"/>
      <c r="O293" s="13"/>
      <c r="P293" s="121"/>
    </row>
    <row r="294" spans="4:16" s="11" customFormat="1">
      <c r="D294" s="12"/>
      <c r="E294" s="13"/>
      <c r="N294" s="13"/>
      <c r="O294" s="13"/>
      <c r="P294" s="121"/>
    </row>
    <row r="295" spans="4:16" s="11" customFormat="1">
      <c r="D295" s="12"/>
      <c r="E295" s="13"/>
      <c r="N295" s="13"/>
      <c r="O295" s="13"/>
      <c r="P295" s="121"/>
    </row>
    <row r="296" spans="4:16" s="11" customFormat="1">
      <c r="D296" s="12"/>
      <c r="E296" s="13"/>
      <c r="N296" s="13"/>
      <c r="O296" s="13"/>
      <c r="P296" s="121"/>
    </row>
    <row r="297" spans="4:16" s="11" customFormat="1">
      <c r="D297" s="12"/>
      <c r="E297" s="13"/>
      <c r="N297" s="13"/>
      <c r="O297" s="13"/>
      <c r="P297" s="121"/>
    </row>
    <row r="298" spans="4:16" s="11" customFormat="1">
      <c r="D298" s="12"/>
      <c r="E298" s="13"/>
      <c r="N298" s="13"/>
      <c r="O298" s="13"/>
      <c r="P298" s="121"/>
    </row>
    <row r="299" spans="4:16" s="11" customFormat="1">
      <c r="D299" s="12"/>
      <c r="E299" s="13"/>
      <c r="N299" s="13"/>
      <c r="O299" s="13"/>
      <c r="P299" s="121"/>
    </row>
    <row r="300" spans="4:16" s="11" customFormat="1">
      <c r="D300" s="12"/>
      <c r="E300" s="13"/>
      <c r="N300" s="13"/>
      <c r="O300" s="13"/>
      <c r="P300" s="121"/>
    </row>
    <row r="301" spans="4:16" s="11" customFormat="1">
      <c r="D301" s="12"/>
      <c r="E301" s="13"/>
      <c r="N301" s="13"/>
      <c r="O301" s="13"/>
      <c r="P301" s="121"/>
    </row>
    <row r="302" spans="4:16" s="11" customFormat="1">
      <c r="D302" s="12"/>
      <c r="E302" s="13"/>
      <c r="N302" s="13"/>
      <c r="O302" s="13"/>
      <c r="P302" s="121"/>
    </row>
    <row r="303" spans="4:16" s="11" customFormat="1">
      <c r="D303" s="12"/>
      <c r="E303" s="13"/>
      <c r="N303" s="13"/>
      <c r="O303" s="13"/>
      <c r="P303" s="121"/>
    </row>
    <row r="304" spans="4:16" s="11" customFormat="1">
      <c r="D304" s="12"/>
      <c r="E304" s="13"/>
      <c r="N304" s="13"/>
      <c r="O304" s="13"/>
      <c r="P304" s="121"/>
    </row>
    <row r="305" spans="4:16" s="11" customFormat="1">
      <c r="D305" s="12"/>
      <c r="E305" s="13"/>
      <c r="N305" s="13"/>
      <c r="O305" s="13"/>
      <c r="P305" s="121"/>
    </row>
    <row r="306" spans="4:16" s="11" customFormat="1">
      <c r="D306" s="12"/>
      <c r="E306" s="13"/>
      <c r="N306" s="13"/>
      <c r="O306" s="13"/>
      <c r="P306" s="121"/>
    </row>
    <row r="307" spans="4:16" s="11" customFormat="1">
      <c r="D307" s="12"/>
      <c r="E307" s="13"/>
      <c r="N307" s="13"/>
      <c r="O307" s="13"/>
      <c r="P307" s="121"/>
    </row>
    <row r="308" spans="4:16" s="11" customFormat="1">
      <c r="D308" s="12"/>
      <c r="E308" s="13"/>
      <c r="N308" s="13"/>
      <c r="O308" s="13"/>
      <c r="P308" s="121"/>
    </row>
    <row r="309" spans="4:16" s="11" customFormat="1">
      <c r="D309" s="12"/>
      <c r="E309" s="13"/>
      <c r="N309" s="13"/>
      <c r="O309" s="13"/>
      <c r="P309" s="121"/>
    </row>
    <row r="310" spans="4:16" s="11" customFormat="1">
      <c r="D310" s="12"/>
      <c r="E310" s="13"/>
      <c r="N310" s="13"/>
      <c r="O310" s="13"/>
      <c r="P310" s="121"/>
    </row>
    <row r="311" spans="4:16" s="11" customFormat="1">
      <c r="D311" s="12"/>
      <c r="E311" s="13"/>
      <c r="N311" s="13"/>
      <c r="O311" s="13"/>
      <c r="P311" s="121"/>
    </row>
    <row r="312" spans="4:16" s="11" customFormat="1">
      <c r="D312" s="12"/>
      <c r="E312" s="13"/>
      <c r="N312" s="13"/>
      <c r="O312" s="13"/>
      <c r="P312" s="121"/>
    </row>
    <row r="313" spans="4:16" s="11" customFormat="1">
      <c r="D313" s="12"/>
      <c r="E313" s="13"/>
      <c r="N313" s="13"/>
      <c r="O313" s="13"/>
      <c r="P313" s="121"/>
    </row>
    <row r="314" spans="4:16" s="11" customFormat="1">
      <c r="D314" s="12"/>
      <c r="E314" s="13"/>
      <c r="N314" s="13"/>
      <c r="O314" s="13"/>
      <c r="P314" s="121"/>
    </row>
    <row r="315" spans="4:16" s="11" customFormat="1">
      <c r="D315" s="12"/>
      <c r="E315" s="13"/>
      <c r="N315" s="13"/>
      <c r="O315" s="13"/>
      <c r="P315" s="121"/>
    </row>
    <row r="316" spans="4:16" s="11" customFormat="1">
      <c r="D316" s="12"/>
      <c r="E316" s="13"/>
      <c r="N316" s="13"/>
      <c r="O316" s="13"/>
      <c r="P316" s="121"/>
    </row>
    <row r="317" spans="4:16" s="11" customFormat="1">
      <c r="D317" s="12"/>
      <c r="E317" s="13"/>
      <c r="N317" s="13"/>
      <c r="O317" s="13"/>
      <c r="P317" s="121"/>
    </row>
    <row r="318" spans="4:16" s="11" customFormat="1">
      <c r="D318" s="12"/>
      <c r="E318" s="13"/>
      <c r="N318" s="13"/>
      <c r="O318" s="13"/>
      <c r="P318" s="121"/>
    </row>
    <row r="319" spans="4:16" s="11" customFormat="1">
      <c r="D319" s="12"/>
      <c r="E319" s="13"/>
      <c r="N319" s="13"/>
      <c r="O319" s="13"/>
      <c r="P319" s="121"/>
    </row>
    <row r="320" spans="4:16" s="11" customFormat="1">
      <c r="D320" s="12"/>
      <c r="E320" s="13"/>
      <c r="N320" s="13"/>
      <c r="O320" s="13"/>
      <c r="P320" s="121"/>
    </row>
    <row r="321" spans="4:16" s="11" customFormat="1">
      <c r="D321" s="12"/>
      <c r="E321" s="13"/>
      <c r="N321" s="13"/>
      <c r="O321" s="13"/>
      <c r="P321" s="121"/>
    </row>
    <row r="322" spans="4:16" s="11" customFormat="1">
      <c r="D322" s="12"/>
      <c r="E322" s="13"/>
      <c r="N322" s="13"/>
      <c r="O322" s="13"/>
      <c r="P322" s="121"/>
    </row>
    <row r="323" spans="4:16" s="11" customFormat="1">
      <c r="D323" s="12"/>
      <c r="E323" s="13"/>
      <c r="N323" s="13"/>
      <c r="O323" s="13"/>
      <c r="P323" s="121"/>
    </row>
    <row r="324" spans="4:16" s="11" customFormat="1">
      <c r="D324" s="12"/>
      <c r="E324" s="13"/>
      <c r="N324" s="13"/>
      <c r="O324" s="13"/>
      <c r="P324" s="121"/>
    </row>
    <row r="325" spans="4:16" s="11" customFormat="1">
      <c r="D325" s="12"/>
      <c r="E325" s="13"/>
      <c r="N325" s="13"/>
      <c r="O325" s="13"/>
      <c r="P325" s="121"/>
    </row>
    <row r="326" spans="4:16" s="11" customFormat="1">
      <c r="D326" s="12"/>
      <c r="E326" s="13"/>
      <c r="N326" s="13"/>
      <c r="O326" s="13"/>
      <c r="P326" s="121"/>
    </row>
    <row r="327" spans="4:16" s="11" customFormat="1">
      <c r="D327" s="12"/>
      <c r="E327" s="13"/>
      <c r="N327" s="13"/>
      <c r="O327" s="13"/>
      <c r="P327" s="121"/>
    </row>
    <row r="328" spans="4:16" s="11" customFormat="1">
      <c r="D328" s="12"/>
      <c r="E328" s="13"/>
      <c r="N328" s="13"/>
      <c r="O328" s="13"/>
      <c r="P328" s="121"/>
    </row>
    <row r="329" spans="4:16" s="11" customFormat="1">
      <c r="D329" s="12"/>
      <c r="E329" s="13"/>
      <c r="N329" s="13"/>
      <c r="O329" s="13"/>
      <c r="P329" s="121"/>
    </row>
    <row r="330" spans="4:16" s="11" customFormat="1">
      <c r="D330" s="12"/>
      <c r="E330" s="13"/>
      <c r="N330" s="13"/>
      <c r="O330" s="13"/>
      <c r="P330" s="121"/>
    </row>
    <row r="331" spans="4:16" s="11" customFormat="1">
      <c r="D331" s="12"/>
      <c r="E331" s="13"/>
      <c r="N331" s="13"/>
      <c r="O331" s="13"/>
      <c r="P331" s="121"/>
    </row>
    <row r="332" spans="4:16" s="11" customFormat="1">
      <c r="D332" s="12"/>
      <c r="E332" s="13"/>
      <c r="N332" s="13"/>
      <c r="O332" s="13"/>
      <c r="P332" s="121"/>
    </row>
    <row r="333" spans="4:16" s="11" customFormat="1">
      <c r="D333" s="12"/>
      <c r="E333" s="13"/>
      <c r="N333" s="13"/>
      <c r="O333" s="13"/>
      <c r="P333" s="121"/>
    </row>
    <row r="334" spans="4:16" s="11" customFormat="1">
      <c r="D334" s="12"/>
      <c r="E334" s="13"/>
      <c r="N334" s="13"/>
      <c r="O334" s="13"/>
      <c r="P334" s="121"/>
    </row>
    <row r="335" spans="4:16" s="11" customFormat="1">
      <c r="D335" s="12"/>
      <c r="E335" s="13"/>
      <c r="N335" s="13"/>
      <c r="O335" s="13"/>
      <c r="P335" s="121"/>
    </row>
    <row r="336" spans="4:16" s="11" customFormat="1">
      <c r="D336" s="12"/>
      <c r="E336" s="13"/>
      <c r="N336" s="13"/>
      <c r="O336" s="13"/>
      <c r="P336" s="121"/>
    </row>
    <row r="337" spans="4:16" s="11" customFormat="1">
      <c r="D337" s="12"/>
      <c r="E337" s="13"/>
      <c r="N337" s="13"/>
      <c r="O337" s="13"/>
      <c r="P337" s="121"/>
    </row>
    <row r="338" spans="4:16" s="11" customFormat="1">
      <c r="D338" s="12"/>
      <c r="E338" s="13"/>
      <c r="N338" s="13"/>
      <c r="O338" s="13"/>
      <c r="P338" s="121"/>
    </row>
    <row r="339" spans="4:16" s="11" customFormat="1">
      <c r="D339" s="12"/>
      <c r="E339" s="13"/>
      <c r="N339" s="13"/>
      <c r="O339" s="13"/>
      <c r="P339" s="121"/>
    </row>
    <row r="340" spans="4:16" s="11" customFormat="1">
      <c r="D340" s="12"/>
      <c r="E340" s="13"/>
      <c r="N340" s="13"/>
      <c r="O340" s="13"/>
      <c r="P340" s="121"/>
    </row>
    <row r="341" spans="4:16" s="11" customFormat="1">
      <c r="D341" s="12"/>
      <c r="E341" s="13"/>
      <c r="N341" s="13"/>
      <c r="O341" s="13"/>
      <c r="P341" s="121"/>
    </row>
    <row r="342" spans="4:16" s="11" customFormat="1">
      <c r="D342" s="12"/>
      <c r="E342" s="13"/>
      <c r="N342" s="13"/>
      <c r="O342" s="13"/>
      <c r="P342" s="121"/>
    </row>
    <row r="343" spans="4:16" s="11" customFormat="1">
      <c r="D343" s="12"/>
      <c r="E343" s="13"/>
      <c r="N343" s="13"/>
      <c r="O343" s="13"/>
      <c r="P343" s="121"/>
    </row>
    <row r="344" spans="4:16" s="11" customFormat="1">
      <c r="D344" s="12"/>
      <c r="E344" s="13"/>
      <c r="N344" s="13"/>
      <c r="O344" s="13"/>
      <c r="P344" s="121"/>
    </row>
    <row r="345" spans="4:16" s="11" customFormat="1">
      <c r="D345" s="12"/>
      <c r="E345" s="13"/>
      <c r="N345" s="13"/>
      <c r="O345" s="13"/>
      <c r="P345" s="121"/>
    </row>
    <row r="346" spans="4:16" s="11" customFormat="1">
      <c r="D346" s="12"/>
      <c r="E346" s="13"/>
      <c r="N346" s="13"/>
      <c r="O346" s="13"/>
      <c r="P346" s="121"/>
    </row>
    <row r="347" spans="4:16" s="11" customFormat="1">
      <c r="D347" s="12"/>
      <c r="E347" s="13"/>
      <c r="N347" s="13"/>
      <c r="O347" s="13"/>
      <c r="P347" s="121"/>
    </row>
    <row r="348" spans="4:16" s="11" customFormat="1">
      <c r="D348" s="12"/>
      <c r="E348" s="13"/>
      <c r="N348" s="13"/>
      <c r="O348" s="13"/>
      <c r="P348" s="121"/>
    </row>
    <row r="349" spans="4:16" s="11" customFormat="1">
      <c r="D349" s="12"/>
      <c r="E349" s="13"/>
      <c r="N349" s="13"/>
      <c r="O349" s="13"/>
      <c r="P349" s="121"/>
    </row>
    <row r="350" spans="4:16" s="11" customFormat="1">
      <c r="D350" s="12"/>
      <c r="E350" s="13"/>
      <c r="N350" s="13"/>
      <c r="O350" s="13"/>
      <c r="P350" s="121"/>
    </row>
    <row r="351" spans="4:16" s="11" customFormat="1">
      <c r="D351" s="12"/>
      <c r="E351" s="13"/>
      <c r="N351" s="13"/>
      <c r="O351" s="13"/>
      <c r="P351" s="121"/>
    </row>
    <row r="352" spans="4:16" s="11" customFormat="1">
      <c r="D352" s="12"/>
      <c r="E352" s="13"/>
      <c r="N352" s="13"/>
      <c r="O352" s="13"/>
      <c r="P352" s="121"/>
    </row>
    <row r="353" spans="4:16" s="11" customFormat="1">
      <c r="D353" s="12"/>
      <c r="E353" s="13"/>
      <c r="N353" s="13"/>
      <c r="O353" s="13"/>
      <c r="P353" s="121"/>
    </row>
    <row r="354" spans="4:16" s="11" customFormat="1">
      <c r="D354" s="12"/>
      <c r="E354" s="13"/>
      <c r="N354" s="13"/>
      <c r="O354" s="13"/>
      <c r="P354" s="121"/>
    </row>
    <row r="355" spans="4:16" s="11" customFormat="1">
      <c r="D355" s="12"/>
      <c r="E355" s="13"/>
      <c r="N355" s="13"/>
      <c r="O355" s="13"/>
      <c r="P355" s="121"/>
    </row>
    <row r="356" spans="4:16" s="11" customFormat="1">
      <c r="D356" s="12"/>
      <c r="E356" s="13"/>
      <c r="N356" s="13"/>
      <c r="O356" s="13"/>
      <c r="P356" s="121"/>
    </row>
    <row r="357" spans="4:16" s="11" customFormat="1">
      <c r="D357" s="12"/>
      <c r="E357" s="13"/>
      <c r="N357" s="13"/>
      <c r="O357" s="13"/>
      <c r="P357" s="121"/>
    </row>
    <row r="358" spans="4:16" s="11" customFormat="1">
      <c r="D358" s="12"/>
      <c r="E358" s="13"/>
      <c r="N358" s="13"/>
      <c r="O358" s="13"/>
      <c r="P358" s="121"/>
    </row>
    <row r="359" spans="4:16" s="11" customFormat="1">
      <c r="D359" s="12"/>
      <c r="E359" s="13"/>
      <c r="N359" s="13"/>
      <c r="O359" s="13"/>
      <c r="P359" s="121"/>
    </row>
    <row r="360" spans="4:16" s="11" customFormat="1">
      <c r="D360" s="12"/>
      <c r="E360" s="13"/>
      <c r="N360" s="13"/>
      <c r="O360" s="13"/>
      <c r="P360" s="121"/>
    </row>
    <row r="361" spans="4:16" s="11" customFormat="1">
      <c r="D361" s="12"/>
      <c r="E361" s="13"/>
      <c r="N361" s="13"/>
      <c r="O361" s="13"/>
      <c r="P361" s="121"/>
    </row>
    <row r="362" spans="4:16" s="11" customFormat="1">
      <c r="D362" s="12"/>
      <c r="E362" s="13"/>
      <c r="N362" s="13"/>
      <c r="O362" s="13"/>
      <c r="P362" s="121"/>
    </row>
    <row r="363" spans="4:16" s="11" customFormat="1">
      <c r="D363" s="12"/>
      <c r="E363" s="13"/>
      <c r="N363" s="13"/>
      <c r="O363" s="13"/>
      <c r="P363" s="121"/>
    </row>
    <row r="364" spans="4:16" s="11" customFormat="1">
      <c r="D364" s="12"/>
      <c r="E364" s="13"/>
      <c r="N364" s="13"/>
      <c r="O364" s="13"/>
      <c r="P364" s="121"/>
    </row>
    <row r="365" spans="4:16" s="11" customFormat="1">
      <c r="D365" s="12"/>
      <c r="E365" s="13"/>
      <c r="N365" s="13"/>
      <c r="O365" s="13"/>
      <c r="P365" s="121"/>
    </row>
    <row r="366" spans="4:16" s="11" customFormat="1">
      <c r="D366" s="12"/>
      <c r="E366" s="13"/>
      <c r="N366" s="13"/>
      <c r="O366" s="13"/>
      <c r="P366" s="121"/>
    </row>
    <row r="367" spans="4:16" s="11" customFormat="1">
      <c r="D367" s="12"/>
      <c r="E367" s="13"/>
      <c r="N367" s="13"/>
      <c r="O367" s="13"/>
      <c r="P367" s="121"/>
    </row>
    <row r="368" spans="4:16" s="11" customFormat="1">
      <c r="D368" s="12"/>
      <c r="E368" s="13"/>
      <c r="N368" s="13"/>
      <c r="O368" s="13"/>
      <c r="P368" s="121"/>
    </row>
    <row r="369" spans="4:16" s="11" customFormat="1">
      <c r="D369" s="12"/>
      <c r="E369" s="13"/>
      <c r="N369" s="13"/>
      <c r="O369" s="13"/>
      <c r="P369" s="121"/>
    </row>
    <row r="370" spans="4:16" s="11" customFormat="1">
      <c r="D370" s="12"/>
      <c r="E370" s="13"/>
      <c r="N370" s="13"/>
      <c r="O370" s="13"/>
      <c r="P370" s="121"/>
    </row>
    <row r="371" spans="4:16" s="11" customFormat="1">
      <c r="D371" s="12"/>
      <c r="E371" s="13"/>
      <c r="N371" s="13"/>
      <c r="O371" s="13"/>
      <c r="P371" s="121"/>
    </row>
    <row r="372" spans="4:16" s="11" customFormat="1">
      <c r="D372" s="12"/>
      <c r="E372" s="13"/>
      <c r="N372" s="13"/>
      <c r="O372" s="13"/>
      <c r="P372" s="121"/>
    </row>
    <row r="373" spans="4:16" s="11" customFormat="1">
      <c r="D373" s="12"/>
      <c r="E373" s="13"/>
      <c r="N373" s="13"/>
      <c r="O373" s="13"/>
      <c r="P373" s="121"/>
    </row>
    <row r="374" spans="4:16" s="11" customFormat="1">
      <c r="D374" s="12"/>
      <c r="E374" s="13"/>
      <c r="N374" s="13"/>
      <c r="O374" s="13"/>
      <c r="P374" s="121"/>
    </row>
    <row r="375" spans="4:16" s="11" customFormat="1">
      <c r="D375" s="12"/>
      <c r="E375" s="13"/>
      <c r="N375" s="13"/>
      <c r="O375" s="13"/>
      <c r="P375" s="121"/>
    </row>
    <row r="376" spans="4:16" s="11" customFormat="1">
      <c r="D376" s="12"/>
      <c r="E376" s="13"/>
      <c r="N376" s="13"/>
      <c r="O376" s="13"/>
      <c r="P376" s="121"/>
    </row>
    <row r="377" spans="4:16" s="11" customFormat="1">
      <c r="D377" s="12"/>
      <c r="E377" s="13"/>
      <c r="N377" s="13"/>
      <c r="O377" s="13"/>
      <c r="P377" s="121"/>
    </row>
    <row r="378" spans="4:16" s="11" customFormat="1">
      <c r="D378" s="12"/>
      <c r="E378" s="13"/>
      <c r="N378" s="13"/>
      <c r="O378" s="13"/>
      <c r="P378" s="121"/>
    </row>
    <row r="379" spans="4:16" s="11" customFormat="1">
      <c r="D379" s="12"/>
      <c r="E379" s="13"/>
      <c r="N379" s="13"/>
      <c r="O379" s="13"/>
      <c r="P379" s="121"/>
    </row>
    <row r="380" spans="4:16" s="11" customFormat="1">
      <c r="D380" s="12"/>
      <c r="E380" s="13"/>
      <c r="N380" s="13"/>
      <c r="O380" s="13"/>
      <c r="P380" s="121"/>
    </row>
    <row r="381" spans="4:16" s="11" customFormat="1">
      <c r="D381" s="12"/>
      <c r="E381" s="13"/>
      <c r="N381" s="13"/>
      <c r="O381" s="13"/>
      <c r="P381" s="121"/>
    </row>
    <row r="382" spans="4:16" s="11" customFormat="1">
      <c r="D382" s="12"/>
      <c r="E382" s="13"/>
      <c r="N382" s="13"/>
      <c r="O382" s="13"/>
      <c r="P382" s="121"/>
    </row>
    <row r="383" spans="4:16" s="11" customFormat="1">
      <c r="D383" s="12"/>
      <c r="E383" s="13"/>
      <c r="N383" s="13"/>
      <c r="O383" s="13"/>
      <c r="P383" s="121"/>
    </row>
    <row r="384" spans="4:16" s="11" customFormat="1">
      <c r="D384" s="12"/>
      <c r="E384" s="13"/>
      <c r="N384" s="13"/>
      <c r="O384" s="13"/>
      <c r="P384" s="121"/>
    </row>
    <row r="385" spans="4:16" s="11" customFormat="1">
      <c r="D385" s="12"/>
      <c r="E385" s="13"/>
      <c r="N385" s="13"/>
      <c r="O385" s="13"/>
      <c r="P385" s="121"/>
    </row>
    <row r="386" spans="4:16" s="11" customFormat="1">
      <c r="D386" s="12"/>
      <c r="E386" s="13"/>
      <c r="N386" s="13"/>
      <c r="O386" s="13"/>
      <c r="P386" s="121"/>
    </row>
    <row r="387" spans="4:16" s="11" customFormat="1">
      <c r="D387" s="12"/>
      <c r="E387" s="13"/>
      <c r="N387" s="13"/>
      <c r="O387" s="13"/>
      <c r="P387" s="121"/>
    </row>
    <row r="388" spans="4:16" s="11" customFormat="1">
      <c r="D388" s="12"/>
      <c r="E388" s="13"/>
      <c r="N388" s="13"/>
      <c r="O388" s="13"/>
      <c r="P388" s="121"/>
    </row>
    <row r="389" spans="4:16" s="11" customFormat="1">
      <c r="D389" s="12"/>
      <c r="E389" s="13"/>
      <c r="N389" s="13"/>
      <c r="O389" s="13"/>
      <c r="P389" s="121"/>
    </row>
    <row r="390" spans="4:16" s="11" customFormat="1">
      <c r="D390" s="12"/>
      <c r="E390" s="13"/>
      <c r="N390" s="13"/>
      <c r="O390" s="13"/>
      <c r="P390" s="121"/>
    </row>
    <row r="391" spans="4:16" s="11" customFormat="1">
      <c r="D391" s="12"/>
      <c r="E391" s="13"/>
      <c r="N391" s="13"/>
      <c r="O391" s="13"/>
      <c r="P391" s="121"/>
    </row>
    <row r="392" spans="4:16" s="11" customFormat="1">
      <c r="D392" s="12"/>
      <c r="E392" s="13"/>
      <c r="N392" s="13"/>
      <c r="O392" s="13"/>
      <c r="P392" s="121"/>
    </row>
    <row r="393" spans="4:16" s="11" customFormat="1">
      <c r="D393" s="12"/>
      <c r="E393" s="13"/>
      <c r="N393" s="13"/>
      <c r="O393" s="13"/>
      <c r="P393" s="121"/>
    </row>
    <row r="394" spans="4:16" s="11" customFormat="1">
      <c r="D394" s="12"/>
      <c r="E394" s="13"/>
      <c r="N394" s="13"/>
      <c r="O394" s="13"/>
      <c r="P394" s="121"/>
    </row>
    <row r="395" spans="4:16" s="11" customFormat="1">
      <c r="D395" s="12"/>
      <c r="E395" s="13"/>
      <c r="N395" s="13"/>
      <c r="O395" s="13"/>
      <c r="P395" s="121"/>
    </row>
    <row r="396" spans="4:16" s="11" customFormat="1">
      <c r="D396" s="12"/>
      <c r="E396" s="13"/>
      <c r="N396" s="13"/>
      <c r="O396" s="13"/>
      <c r="P396" s="121"/>
    </row>
    <row r="397" spans="4:16" s="11" customFormat="1">
      <c r="D397" s="12"/>
      <c r="E397" s="13"/>
      <c r="N397" s="13"/>
      <c r="O397" s="13"/>
      <c r="P397" s="121"/>
    </row>
    <row r="398" spans="4:16" s="11" customFormat="1">
      <c r="D398" s="12"/>
      <c r="E398" s="13"/>
      <c r="N398" s="13"/>
      <c r="O398" s="13"/>
      <c r="P398" s="121"/>
    </row>
    <row r="399" spans="4:16" s="11" customFormat="1">
      <c r="D399" s="12"/>
      <c r="E399" s="13"/>
      <c r="N399" s="13"/>
      <c r="O399" s="13"/>
      <c r="P399" s="121"/>
    </row>
    <row r="400" spans="4:16" s="11" customFormat="1">
      <c r="D400" s="12"/>
      <c r="E400" s="13"/>
      <c r="N400" s="13"/>
      <c r="O400" s="13"/>
      <c r="P400" s="121"/>
    </row>
    <row r="401" spans="4:16" s="11" customFormat="1">
      <c r="D401" s="12"/>
      <c r="E401" s="13"/>
      <c r="N401" s="13"/>
      <c r="O401" s="13"/>
      <c r="P401" s="121"/>
    </row>
    <row r="402" spans="4:16" s="11" customFormat="1">
      <c r="D402" s="12"/>
      <c r="E402" s="13"/>
      <c r="N402" s="13"/>
      <c r="O402" s="13"/>
      <c r="P402" s="121"/>
    </row>
    <row r="403" spans="4:16" s="11" customFormat="1">
      <c r="D403" s="12"/>
      <c r="E403" s="13"/>
      <c r="N403" s="13"/>
      <c r="O403" s="13"/>
      <c r="P403" s="121"/>
    </row>
    <row r="404" spans="4:16" s="11" customFormat="1">
      <c r="D404" s="12"/>
      <c r="E404" s="13"/>
      <c r="N404" s="13"/>
      <c r="O404" s="13"/>
      <c r="P404" s="121"/>
    </row>
    <row r="405" spans="4:16" s="11" customFormat="1">
      <c r="D405" s="12"/>
      <c r="E405" s="13"/>
      <c r="N405" s="13"/>
      <c r="O405" s="13"/>
      <c r="P405" s="121"/>
    </row>
    <row r="406" spans="4:16" s="11" customFormat="1">
      <c r="D406" s="12"/>
      <c r="E406" s="13"/>
      <c r="N406" s="13"/>
      <c r="O406" s="13"/>
      <c r="P406" s="121"/>
    </row>
    <row r="407" spans="4:16" s="11" customFormat="1">
      <c r="D407" s="12"/>
      <c r="E407" s="13"/>
      <c r="N407" s="13"/>
      <c r="O407" s="13"/>
      <c r="P407" s="121"/>
    </row>
    <row r="408" spans="4:16" s="11" customFormat="1">
      <c r="D408" s="12"/>
      <c r="E408" s="13"/>
      <c r="N408" s="13"/>
      <c r="O408" s="13"/>
      <c r="P408" s="121"/>
    </row>
    <row r="409" spans="4:16" s="11" customFormat="1">
      <c r="D409" s="12"/>
      <c r="E409" s="13"/>
      <c r="N409" s="13"/>
      <c r="O409" s="13"/>
      <c r="P409" s="121"/>
    </row>
    <row r="410" spans="4:16" s="11" customFormat="1">
      <c r="D410" s="12"/>
      <c r="E410" s="13"/>
      <c r="N410" s="13"/>
      <c r="O410" s="13"/>
      <c r="P410" s="121"/>
    </row>
    <row r="411" spans="4:16" s="11" customFormat="1">
      <c r="D411" s="12"/>
      <c r="E411" s="13"/>
      <c r="N411" s="13"/>
      <c r="O411" s="13"/>
      <c r="P411" s="121"/>
    </row>
    <row r="412" spans="4:16" s="11" customFormat="1">
      <c r="D412" s="12"/>
      <c r="E412" s="13"/>
      <c r="N412" s="13"/>
      <c r="O412" s="13"/>
      <c r="P412" s="121"/>
    </row>
    <row r="413" spans="4:16" s="11" customFormat="1">
      <c r="D413" s="12"/>
      <c r="E413" s="13"/>
      <c r="N413" s="13"/>
      <c r="O413" s="13"/>
      <c r="P413" s="121"/>
    </row>
    <row r="414" spans="4:16" s="11" customFormat="1">
      <c r="D414" s="12"/>
      <c r="E414" s="13"/>
      <c r="N414" s="13"/>
      <c r="O414" s="13"/>
      <c r="P414" s="121"/>
    </row>
    <row r="415" spans="4:16" s="11" customFormat="1">
      <c r="D415" s="12"/>
      <c r="E415" s="13"/>
      <c r="N415" s="13"/>
      <c r="O415" s="13"/>
      <c r="P415" s="121"/>
    </row>
    <row r="416" spans="4:16" s="11" customFormat="1">
      <c r="D416" s="12"/>
      <c r="E416" s="13"/>
      <c r="N416" s="13"/>
      <c r="O416" s="13"/>
      <c r="P416" s="121"/>
    </row>
    <row r="417" spans="4:16" s="11" customFormat="1">
      <c r="D417" s="12"/>
      <c r="E417" s="13"/>
      <c r="N417" s="13"/>
      <c r="O417" s="13"/>
      <c r="P417" s="121"/>
    </row>
    <row r="418" spans="4:16" s="11" customFormat="1">
      <c r="D418" s="12"/>
      <c r="E418" s="13"/>
      <c r="N418" s="13"/>
      <c r="O418" s="13"/>
      <c r="P418" s="121"/>
    </row>
    <row r="419" spans="4:16" s="11" customFormat="1">
      <c r="D419" s="12"/>
      <c r="E419" s="13"/>
      <c r="N419" s="13"/>
      <c r="O419" s="13"/>
      <c r="P419" s="121"/>
    </row>
    <row r="420" spans="4:16" s="11" customFormat="1">
      <c r="D420" s="12"/>
      <c r="E420" s="13"/>
      <c r="N420" s="13"/>
      <c r="O420" s="13"/>
      <c r="P420" s="121"/>
    </row>
    <row r="421" spans="4:16" s="11" customFormat="1">
      <c r="D421" s="12"/>
      <c r="E421" s="13"/>
      <c r="N421" s="13"/>
      <c r="O421" s="13"/>
      <c r="P421" s="121"/>
    </row>
    <row r="422" spans="4:16" s="11" customFormat="1">
      <c r="D422" s="12"/>
      <c r="E422" s="13"/>
      <c r="N422" s="13"/>
      <c r="O422" s="13"/>
      <c r="P422" s="121"/>
    </row>
    <row r="423" spans="4:16" s="11" customFormat="1">
      <c r="D423" s="12"/>
      <c r="E423" s="13"/>
      <c r="N423" s="13"/>
      <c r="O423" s="13"/>
      <c r="P423" s="121"/>
    </row>
    <row r="424" spans="4:16" s="11" customFormat="1">
      <c r="D424" s="12"/>
      <c r="E424" s="13"/>
      <c r="N424" s="13"/>
      <c r="O424" s="13"/>
      <c r="P424" s="121"/>
    </row>
    <row r="425" spans="4:16" s="11" customFormat="1">
      <c r="D425" s="12"/>
      <c r="E425" s="13"/>
      <c r="N425" s="13"/>
      <c r="O425" s="13"/>
      <c r="P425" s="121"/>
    </row>
    <row r="426" spans="4:16" s="11" customFormat="1">
      <c r="D426" s="12"/>
      <c r="E426" s="13"/>
      <c r="N426" s="13"/>
      <c r="O426" s="13"/>
      <c r="P426" s="121"/>
    </row>
    <row r="427" spans="4:16" s="11" customFormat="1">
      <c r="D427" s="12"/>
      <c r="E427" s="13"/>
      <c r="N427" s="13"/>
      <c r="O427" s="13"/>
      <c r="P427" s="121"/>
    </row>
    <row r="428" spans="4:16" s="11" customFormat="1">
      <c r="D428" s="12"/>
      <c r="E428" s="13"/>
      <c r="N428" s="13"/>
      <c r="O428" s="13"/>
      <c r="P428" s="121"/>
    </row>
    <row r="429" spans="4:16" s="11" customFormat="1">
      <c r="D429" s="12"/>
      <c r="E429" s="13"/>
      <c r="N429" s="13"/>
      <c r="O429" s="13"/>
      <c r="P429" s="121"/>
    </row>
    <row r="430" spans="4:16" s="11" customFormat="1">
      <c r="D430" s="12"/>
      <c r="E430" s="13"/>
      <c r="N430" s="13"/>
      <c r="O430" s="13"/>
      <c r="P430" s="121"/>
    </row>
    <row r="431" spans="4:16" s="11" customFormat="1">
      <c r="D431" s="12"/>
      <c r="E431" s="13"/>
      <c r="N431" s="13"/>
      <c r="O431" s="13"/>
      <c r="P431" s="121"/>
    </row>
    <row r="432" spans="4:16" s="11" customFormat="1">
      <c r="D432" s="12"/>
      <c r="E432" s="13"/>
      <c r="N432" s="13"/>
      <c r="O432" s="13"/>
      <c r="P432" s="121"/>
    </row>
    <row r="433" spans="4:16" s="11" customFormat="1">
      <c r="D433" s="12"/>
      <c r="E433" s="13"/>
      <c r="N433" s="13"/>
      <c r="O433" s="13"/>
      <c r="P433" s="121"/>
    </row>
    <row r="434" spans="4:16" s="11" customFormat="1">
      <c r="D434" s="12"/>
      <c r="E434" s="13"/>
      <c r="N434" s="13"/>
      <c r="O434" s="13"/>
      <c r="P434" s="121"/>
    </row>
    <row r="435" spans="4:16" s="11" customFormat="1">
      <c r="D435" s="12"/>
      <c r="E435" s="13"/>
      <c r="N435" s="13"/>
      <c r="O435" s="13"/>
      <c r="P435" s="121"/>
    </row>
    <row r="436" spans="4:16" s="11" customFormat="1">
      <c r="D436" s="12"/>
      <c r="E436" s="13"/>
      <c r="N436" s="13"/>
      <c r="O436" s="13"/>
      <c r="P436" s="121"/>
    </row>
    <row r="437" spans="4:16" s="11" customFormat="1">
      <c r="D437" s="12"/>
      <c r="E437" s="13"/>
      <c r="N437" s="13"/>
      <c r="O437" s="13"/>
      <c r="P437" s="121"/>
    </row>
    <row r="438" spans="4:16" s="11" customFormat="1">
      <c r="D438" s="12"/>
      <c r="E438" s="13"/>
      <c r="N438" s="13"/>
      <c r="O438" s="13"/>
      <c r="P438" s="121"/>
    </row>
    <row r="439" spans="4:16" s="11" customFormat="1">
      <c r="D439" s="12"/>
      <c r="E439" s="13"/>
      <c r="N439" s="13"/>
      <c r="O439" s="13"/>
      <c r="P439" s="121"/>
    </row>
    <row r="440" spans="4:16" s="11" customFormat="1">
      <c r="D440" s="12"/>
      <c r="E440" s="13"/>
      <c r="N440" s="13"/>
      <c r="O440" s="13"/>
      <c r="P440" s="121"/>
    </row>
    <row r="441" spans="4:16" s="11" customFormat="1">
      <c r="D441" s="12"/>
      <c r="E441" s="13"/>
      <c r="N441" s="13"/>
      <c r="O441" s="13"/>
      <c r="P441" s="121"/>
    </row>
    <row r="442" spans="4:16" s="11" customFormat="1">
      <c r="D442" s="12"/>
      <c r="E442" s="13"/>
      <c r="N442" s="13"/>
      <c r="O442" s="13"/>
      <c r="P442" s="121"/>
    </row>
    <row r="443" spans="4:16" s="11" customFormat="1">
      <c r="D443" s="12"/>
      <c r="E443" s="13"/>
      <c r="N443" s="13"/>
      <c r="O443" s="13"/>
      <c r="P443" s="121"/>
    </row>
    <row r="444" spans="4:16" s="11" customFormat="1">
      <c r="D444" s="12"/>
      <c r="E444" s="13"/>
      <c r="N444" s="13"/>
      <c r="O444" s="13"/>
      <c r="P444" s="121"/>
    </row>
    <row r="445" spans="4:16" s="11" customFormat="1">
      <c r="D445" s="12"/>
      <c r="E445" s="13"/>
      <c r="N445" s="13"/>
      <c r="O445" s="13"/>
      <c r="P445" s="121"/>
    </row>
    <row r="446" spans="4:16" s="11" customFormat="1">
      <c r="D446" s="12"/>
      <c r="E446" s="13"/>
      <c r="N446" s="13"/>
      <c r="O446" s="13"/>
      <c r="P446" s="121"/>
    </row>
    <row r="447" spans="4:16" s="11" customFormat="1">
      <c r="D447" s="12"/>
      <c r="E447" s="13"/>
      <c r="N447" s="13"/>
      <c r="O447" s="13"/>
      <c r="P447" s="121"/>
    </row>
    <row r="448" spans="4:16" s="11" customFormat="1">
      <c r="D448" s="12"/>
      <c r="E448" s="13"/>
      <c r="N448" s="13"/>
      <c r="O448" s="13"/>
      <c r="P448" s="121"/>
    </row>
    <row r="449" spans="4:16" s="11" customFormat="1">
      <c r="D449" s="12"/>
      <c r="E449" s="13"/>
      <c r="N449" s="13"/>
      <c r="O449" s="13"/>
      <c r="P449" s="121"/>
    </row>
    <row r="450" spans="4:16" s="11" customFormat="1">
      <c r="D450" s="12"/>
      <c r="E450" s="13"/>
      <c r="N450" s="13"/>
      <c r="O450" s="13"/>
      <c r="P450" s="121"/>
    </row>
    <row r="451" spans="4:16" s="11" customFormat="1">
      <c r="D451" s="12"/>
      <c r="E451" s="13"/>
      <c r="N451" s="13"/>
      <c r="O451" s="13"/>
      <c r="P451" s="121"/>
    </row>
    <row r="452" spans="4:16" s="11" customFormat="1">
      <c r="D452" s="12"/>
      <c r="E452" s="13"/>
      <c r="N452" s="13"/>
      <c r="O452" s="13"/>
      <c r="P452" s="121"/>
    </row>
    <row r="453" spans="4:16" s="11" customFormat="1">
      <c r="D453" s="12"/>
      <c r="E453" s="13"/>
      <c r="N453" s="13"/>
      <c r="O453" s="13"/>
      <c r="P453" s="121"/>
    </row>
    <row r="454" spans="4:16" s="11" customFormat="1">
      <c r="D454" s="12"/>
      <c r="E454" s="13"/>
      <c r="N454" s="13"/>
      <c r="O454" s="13"/>
      <c r="P454" s="121"/>
    </row>
    <row r="455" spans="4:16" s="11" customFormat="1">
      <c r="D455" s="12"/>
      <c r="E455" s="13"/>
      <c r="N455" s="13"/>
      <c r="O455" s="13"/>
      <c r="P455" s="121"/>
    </row>
    <row r="456" spans="4:16" s="11" customFormat="1">
      <c r="D456" s="12"/>
      <c r="E456" s="13"/>
      <c r="N456" s="13"/>
      <c r="O456" s="13"/>
      <c r="P456" s="121"/>
    </row>
    <row r="457" spans="4:16" s="11" customFormat="1">
      <c r="D457" s="12"/>
      <c r="E457" s="13"/>
      <c r="N457" s="13"/>
      <c r="O457" s="13"/>
      <c r="P457" s="121"/>
    </row>
    <row r="458" spans="4:16" s="11" customFormat="1">
      <c r="D458" s="12"/>
      <c r="E458" s="13"/>
      <c r="N458" s="13"/>
      <c r="O458" s="13"/>
      <c r="P458" s="121"/>
    </row>
    <row r="459" spans="4:16" s="11" customFormat="1">
      <c r="D459" s="12"/>
      <c r="E459" s="13"/>
      <c r="N459" s="13"/>
      <c r="O459" s="13"/>
      <c r="P459" s="121"/>
    </row>
    <row r="460" spans="4:16" s="11" customFormat="1">
      <c r="D460" s="12"/>
      <c r="E460" s="13"/>
      <c r="N460" s="13"/>
      <c r="O460" s="13"/>
      <c r="P460" s="121"/>
    </row>
    <row r="461" spans="4:16" s="11" customFormat="1">
      <c r="D461" s="12"/>
      <c r="E461" s="13"/>
      <c r="N461" s="13"/>
      <c r="O461" s="13"/>
      <c r="P461" s="121"/>
    </row>
    <row r="462" spans="4:16" s="11" customFormat="1">
      <c r="D462" s="12"/>
      <c r="E462" s="13"/>
      <c r="N462" s="13"/>
      <c r="O462" s="13"/>
      <c r="P462" s="121"/>
    </row>
    <row r="463" spans="4:16" s="11" customFormat="1">
      <c r="D463" s="12"/>
      <c r="E463" s="13"/>
      <c r="N463" s="13"/>
      <c r="O463" s="13"/>
      <c r="P463" s="121"/>
    </row>
    <row r="464" spans="4:16" s="11" customFormat="1">
      <c r="D464" s="12"/>
      <c r="E464" s="13"/>
      <c r="N464" s="13"/>
      <c r="O464" s="13"/>
      <c r="P464" s="121"/>
    </row>
    <row r="465" spans="4:16" s="11" customFormat="1">
      <c r="D465" s="12"/>
      <c r="E465" s="13"/>
      <c r="N465" s="13"/>
      <c r="O465" s="13"/>
      <c r="P465" s="121"/>
    </row>
    <row r="466" spans="4:16" s="11" customFormat="1">
      <c r="D466" s="12"/>
      <c r="E466" s="13"/>
      <c r="N466" s="13"/>
      <c r="O466" s="13"/>
      <c r="P466" s="121"/>
    </row>
    <row r="467" spans="4:16" s="11" customFormat="1">
      <c r="D467" s="12"/>
      <c r="E467" s="13"/>
      <c r="N467" s="13"/>
      <c r="O467" s="13"/>
      <c r="P467" s="121"/>
    </row>
    <row r="468" spans="4:16" s="11" customFormat="1">
      <c r="D468" s="12"/>
      <c r="E468" s="13"/>
      <c r="N468" s="13"/>
      <c r="O468" s="13"/>
      <c r="P468" s="121"/>
    </row>
    <row r="469" spans="4:16" s="11" customFormat="1">
      <c r="D469" s="12"/>
      <c r="E469" s="13"/>
      <c r="N469" s="13"/>
      <c r="O469" s="13"/>
      <c r="P469" s="121"/>
    </row>
    <row r="470" spans="4:16" s="11" customFormat="1">
      <c r="D470" s="12"/>
      <c r="E470" s="13"/>
      <c r="N470" s="13"/>
      <c r="O470" s="13"/>
      <c r="P470" s="121"/>
    </row>
    <row r="471" spans="4:16" s="11" customFormat="1">
      <c r="D471" s="12"/>
      <c r="E471" s="13"/>
      <c r="N471" s="13"/>
      <c r="O471" s="13"/>
      <c r="P471" s="121"/>
    </row>
    <row r="472" spans="4:16" s="11" customFormat="1">
      <c r="D472" s="12"/>
      <c r="E472" s="13"/>
      <c r="N472" s="13"/>
      <c r="O472" s="13"/>
      <c r="P472" s="121"/>
    </row>
    <row r="473" spans="4:16" s="11" customFormat="1">
      <c r="D473" s="12"/>
      <c r="E473" s="13"/>
      <c r="N473" s="13"/>
      <c r="O473" s="13"/>
      <c r="P473" s="121"/>
    </row>
    <row r="474" spans="4:16" s="11" customFormat="1">
      <c r="D474" s="12"/>
      <c r="E474" s="13"/>
      <c r="N474" s="13"/>
      <c r="O474" s="13"/>
      <c r="P474" s="121"/>
    </row>
    <row r="475" spans="4:16" s="11" customFormat="1">
      <c r="D475" s="12"/>
      <c r="E475" s="13"/>
      <c r="N475" s="13"/>
      <c r="O475" s="13"/>
      <c r="P475" s="121"/>
    </row>
    <row r="476" spans="4:16" s="11" customFormat="1">
      <c r="D476" s="12"/>
      <c r="E476" s="13"/>
      <c r="N476" s="13"/>
      <c r="O476" s="13"/>
      <c r="P476" s="121"/>
    </row>
    <row r="477" spans="4:16" s="11" customFormat="1">
      <c r="D477" s="12"/>
      <c r="E477" s="13"/>
      <c r="N477" s="13"/>
      <c r="O477" s="13"/>
      <c r="P477" s="121"/>
    </row>
    <row r="478" spans="4:16" s="11" customFormat="1">
      <c r="D478" s="12"/>
      <c r="E478" s="13"/>
      <c r="N478" s="13"/>
      <c r="O478" s="13"/>
      <c r="P478" s="121"/>
    </row>
    <row r="479" spans="4:16" s="11" customFormat="1">
      <c r="D479" s="12"/>
      <c r="E479" s="13"/>
      <c r="N479" s="13"/>
      <c r="O479" s="13"/>
      <c r="P479" s="121"/>
    </row>
    <row r="480" spans="4:16" s="11" customFormat="1">
      <c r="D480" s="12"/>
      <c r="E480" s="13"/>
      <c r="N480" s="13"/>
      <c r="O480" s="13"/>
      <c r="P480" s="121"/>
    </row>
    <row r="481" spans="4:16" s="11" customFormat="1">
      <c r="D481" s="12"/>
      <c r="E481" s="13"/>
      <c r="N481" s="13"/>
      <c r="O481" s="13"/>
      <c r="P481" s="121"/>
    </row>
    <row r="482" spans="4:16" s="11" customFormat="1">
      <c r="D482" s="12"/>
      <c r="E482" s="13"/>
      <c r="N482" s="13"/>
      <c r="O482" s="13"/>
      <c r="P482" s="121"/>
    </row>
    <row r="483" spans="4:16" s="11" customFormat="1">
      <c r="D483" s="12"/>
      <c r="E483" s="13"/>
      <c r="N483" s="13"/>
      <c r="O483" s="13"/>
      <c r="P483" s="121"/>
    </row>
    <row r="484" spans="4:16" s="11" customFormat="1">
      <c r="D484" s="12"/>
      <c r="E484" s="13"/>
      <c r="N484" s="13"/>
      <c r="O484" s="13"/>
      <c r="P484" s="121"/>
    </row>
    <row r="485" spans="4:16" s="11" customFormat="1">
      <c r="D485" s="12"/>
      <c r="E485" s="13"/>
      <c r="N485" s="13"/>
      <c r="O485" s="13"/>
      <c r="P485" s="121"/>
    </row>
    <row r="486" spans="4:16" s="11" customFormat="1">
      <c r="D486" s="12"/>
      <c r="E486" s="13"/>
      <c r="N486" s="13"/>
      <c r="O486" s="13"/>
      <c r="P486" s="121"/>
    </row>
    <row r="487" spans="4:16" s="11" customFormat="1">
      <c r="D487" s="12"/>
      <c r="E487" s="13"/>
      <c r="N487" s="13"/>
      <c r="O487" s="13"/>
      <c r="P487" s="121"/>
    </row>
    <row r="488" spans="4:16" s="11" customFormat="1">
      <c r="D488" s="12"/>
      <c r="E488" s="13"/>
      <c r="N488" s="13"/>
      <c r="O488" s="13"/>
      <c r="P488" s="121"/>
    </row>
    <row r="489" spans="4:16" s="11" customFormat="1">
      <c r="D489" s="12"/>
      <c r="E489" s="13"/>
      <c r="N489" s="13"/>
      <c r="O489" s="13"/>
      <c r="P489" s="121"/>
    </row>
    <row r="490" spans="4:16" s="11" customFormat="1">
      <c r="D490" s="12"/>
      <c r="E490" s="13"/>
      <c r="N490" s="13"/>
      <c r="O490" s="13"/>
      <c r="P490" s="121"/>
    </row>
    <row r="491" spans="4:16" s="11" customFormat="1">
      <c r="D491" s="12"/>
      <c r="E491" s="13"/>
      <c r="N491" s="13"/>
      <c r="O491" s="13"/>
      <c r="P491" s="121"/>
    </row>
    <row r="492" spans="4:16" s="11" customFormat="1">
      <c r="D492" s="12"/>
      <c r="E492" s="13"/>
      <c r="N492" s="13"/>
      <c r="O492" s="13"/>
      <c r="P492" s="121"/>
    </row>
    <row r="493" spans="4:16" s="11" customFormat="1">
      <c r="D493" s="12"/>
      <c r="E493" s="13"/>
      <c r="N493" s="13"/>
      <c r="O493" s="13"/>
      <c r="P493" s="121"/>
    </row>
    <row r="494" spans="4:16" s="11" customFormat="1">
      <c r="D494" s="12"/>
      <c r="E494" s="13"/>
      <c r="N494" s="13"/>
      <c r="O494" s="13"/>
      <c r="P494" s="121"/>
    </row>
    <row r="495" spans="4:16" s="11" customFormat="1">
      <c r="D495" s="12"/>
      <c r="E495" s="13"/>
      <c r="N495" s="13"/>
      <c r="O495" s="13"/>
      <c r="P495" s="121"/>
    </row>
    <row r="496" spans="4:16" s="11" customFormat="1">
      <c r="D496" s="12"/>
      <c r="E496" s="13"/>
      <c r="N496" s="13"/>
      <c r="O496" s="13"/>
      <c r="P496" s="121"/>
    </row>
    <row r="497" spans="4:16" s="11" customFormat="1">
      <c r="D497" s="12"/>
      <c r="E497" s="13"/>
      <c r="N497" s="13"/>
      <c r="O497" s="13"/>
      <c r="P497" s="121"/>
    </row>
    <row r="498" spans="4:16" s="11" customFormat="1">
      <c r="D498" s="12"/>
      <c r="E498" s="13"/>
      <c r="N498" s="13"/>
      <c r="O498" s="13"/>
      <c r="P498" s="121"/>
    </row>
    <row r="499" spans="4:16" s="11" customFormat="1">
      <c r="D499" s="12"/>
      <c r="E499" s="13"/>
      <c r="N499" s="13"/>
      <c r="O499" s="13"/>
      <c r="P499" s="121"/>
    </row>
    <row r="500" spans="4:16" s="11" customFormat="1">
      <c r="D500" s="12"/>
      <c r="E500" s="13"/>
      <c r="N500" s="13"/>
      <c r="O500" s="13"/>
      <c r="P500" s="121"/>
    </row>
    <row r="501" spans="4:16" s="11" customFormat="1">
      <c r="D501" s="12"/>
      <c r="E501" s="13"/>
      <c r="N501" s="13"/>
      <c r="O501" s="13"/>
      <c r="P501" s="121"/>
    </row>
    <row r="502" spans="4:16" s="11" customFormat="1">
      <c r="D502" s="12"/>
      <c r="E502" s="13"/>
      <c r="N502" s="13"/>
      <c r="O502" s="13"/>
      <c r="P502" s="121"/>
    </row>
    <row r="503" spans="4:16" s="11" customFormat="1">
      <c r="D503" s="12"/>
      <c r="E503" s="13"/>
      <c r="N503" s="13"/>
      <c r="O503" s="13"/>
      <c r="P503" s="121"/>
    </row>
    <row r="504" spans="4:16" s="11" customFormat="1">
      <c r="D504" s="12"/>
      <c r="E504" s="13"/>
      <c r="N504" s="13"/>
      <c r="O504" s="13"/>
      <c r="P504" s="121"/>
    </row>
    <row r="505" spans="4:16" s="11" customFormat="1">
      <c r="D505" s="12"/>
      <c r="E505" s="13"/>
      <c r="N505" s="13"/>
      <c r="O505" s="13"/>
      <c r="P505" s="121"/>
    </row>
    <row r="506" spans="4:16" s="11" customFormat="1">
      <c r="D506" s="12"/>
      <c r="E506" s="13"/>
      <c r="N506" s="13"/>
      <c r="O506" s="13"/>
      <c r="P506" s="121"/>
    </row>
    <row r="507" spans="4:16" s="11" customFormat="1">
      <c r="D507" s="12"/>
      <c r="E507" s="13"/>
      <c r="N507" s="13"/>
      <c r="O507" s="13"/>
      <c r="P507" s="121"/>
    </row>
    <row r="508" spans="4:16" s="11" customFormat="1">
      <c r="D508" s="12"/>
      <c r="E508" s="13"/>
      <c r="N508" s="13"/>
      <c r="O508" s="13"/>
      <c r="P508" s="121"/>
    </row>
    <row r="509" spans="4:16" s="11" customFormat="1">
      <c r="D509" s="12"/>
      <c r="E509" s="13"/>
      <c r="N509" s="13"/>
      <c r="O509" s="13"/>
      <c r="P509" s="121"/>
    </row>
    <row r="510" spans="4:16" s="11" customFormat="1">
      <c r="D510" s="12"/>
      <c r="E510" s="13"/>
      <c r="N510" s="13"/>
      <c r="O510" s="13"/>
      <c r="P510" s="121"/>
    </row>
    <row r="511" spans="4:16" s="11" customFormat="1">
      <c r="D511" s="12"/>
      <c r="E511" s="13"/>
      <c r="N511" s="13"/>
      <c r="O511" s="13"/>
      <c r="P511" s="121"/>
    </row>
    <row r="512" spans="4:16" s="11" customFormat="1">
      <c r="D512" s="12"/>
      <c r="E512" s="13"/>
      <c r="N512" s="13"/>
      <c r="O512" s="13"/>
      <c r="P512" s="121"/>
    </row>
    <row r="513" spans="4:16" s="11" customFormat="1">
      <c r="D513" s="12"/>
      <c r="E513" s="13"/>
      <c r="N513" s="13"/>
      <c r="O513" s="13"/>
      <c r="P513" s="121"/>
    </row>
    <row r="514" spans="4:16" s="11" customFormat="1">
      <c r="D514" s="12"/>
      <c r="E514" s="13"/>
      <c r="N514" s="13"/>
      <c r="O514" s="13"/>
      <c r="P514" s="121"/>
    </row>
    <row r="515" spans="4:16" s="11" customFormat="1">
      <c r="D515" s="12"/>
      <c r="E515" s="13"/>
      <c r="N515" s="13"/>
      <c r="O515" s="13"/>
      <c r="P515" s="121"/>
    </row>
    <row r="516" spans="4:16" s="11" customFormat="1">
      <c r="D516" s="12"/>
      <c r="E516" s="13"/>
      <c r="N516" s="13"/>
      <c r="O516" s="13"/>
      <c r="P516" s="121"/>
    </row>
    <row r="517" spans="4:16" s="11" customFormat="1">
      <c r="D517" s="12"/>
      <c r="E517" s="13"/>
      <c r="N517" s="13"/>
      <c r="O517" s="13"/>
      <c r="P517" s="121"/>
    </row>
    <row r="518" spans="4:16" s="11" customFormat="1">
      <c r="D518" s="12"/>
      <c r="E518" s="13"/>
      <c r="N518" s="13"/>
      <c r="O518" s="13"/>
      <c r="P518" s="121"/>
    </row>
    <row r="519" spans="4:16" s="11" customFormat="1">
      <c r="D519" s="12"/>
      <c r="E519" s="13"/>
      <c r="N519" s="13"/>
      <c r="O519" s="13"/>
      <c r="P519" s="121"/>
    </row>
    <row r="520" spans="4:16" s="11" customFormat="1">
      <c r="D520" s="12"/>
      <c r="E520" s="13"/>
      <c r="N520" s="13"/>
      <c r="O520" s="13"/>
      <c r="P520" s="121"/>
    </row>
    <row r="521" spans="4:16" s="11" customFormat="1">
      <c r="D521" s="12"/>
      <c r="E521" s="13"/>
      <c r="N521" s="13"/>
      <c r="O521" s="13"/>
      <c r="P521" s="121"/>
    </row>
    <row r="522" spans="4:16" s="11" customFormat="1">
      <c r="D522" s="12"/>
      <c r="E522" s="13"/>
      <c r="N522" s="13"/>
      <c r="O522" s="13"/>
      <c r="P522" s="121"/>
    </row>
    <row r="523" spans="4:16" s="11" customFormat="1">
      <c r="D523" s="12"/>
      <c r="E523" s="13"/>
      <c r="N523" s="13"/>
      <c r="O523" s="13"/>
      <c r="P523" s="121"/>
    </row>
    <row r="524" spans="4:16" s="11" customFormat="1">
      <c r="D524" s="12"/>
      <c r="E524" s="13"/>
      <c r="N524" s="13"/>
      <c r="O524" s="13"/>
      <c r="P524" s="121"/>
    </row>
    <row r="525" spans="4:16" s="11" customFormat="1">
      <c r="D525" s="12"/>
      <c r="E525" s="13"/>
      <c r="N525" s="13"/>
      <c r="O525" s="13"/>
      <c r="P525" s="121"/>
    </row>
    <row r="526" spans="4:16" s="11" customFormat="1">
      <c r="D526" s="12"/>
      <c r="E526" s="13"/>
      <c r="N526" s="13"/>
      <c r="O526" s="13"/>
      <c r="P526" s="121"/>
    </row>
    <row r="527" spans="4:16" s="11" customFormat="1">
      <c r="D527" s="12"/>
      <c r="E527" s="13"/>
      <c r="N527" s="13"/>
      <c r="O527" s="13"/>
      <c r="P527" s="121"/>
    </row>
    <row r="528" spans="4:16" s="11" customFormat="1">
      <c r="D528" s="12"/>
      <c r="E528" s="13"/>
      <c r="N528" s="13"/>
      <c r="O528" s="13"/>
      <c r="P528" s="121"/>
    </row>
    <row r="529" spans="4:16" s="11" customFormat="1">
      <c r="D529" s="12"/>
      <c r="E529" s="13"/>
      <c r="N529" s="13"/>
      <c r="O529" s="13"/>
      <c r="P529" s="121"/>
    </row>
    <row r="530" spans="4:16" s="11" customFormat="1">
      <c r="D530" s="12"/>
      <c r="E530" s="13"/>
      <c r="N530" s="13"/>
      <c r="O530" s="13"/>
      <c r="P530" s="121"/>
    </row>
    <row r="531" spans="4:16" s="11" customFormat="1">
      <c r="D531" s="12"/>
      <c r="E531" s="13"/>
      <c r="N531" s="13"/>
      <c r="O531" s="13"/>
      <c r="P531" s="121"/>
    </row>
  </sheetData>
  <mergeCells count="25">
    <mergeCell ref="B53:B54"/>
    <mergeCell ref="C53:C54"/>
    <mergeCell ref="P7:P8"/>
    <mergeCell ref="B31:B39"/>
    <mergeCell ref="C32:C33"/>
    <mergeCell ref="C35:C36"/>
    <mergeCell ref="C38:C39"/>
    <mergeCell ref="B43:B44"/>
    <mergeCell ref="B48:B52"/>
    <mergeCell ref="C50:C51"/>
    <mergeCell ref="B9:B27"/>
    <mergeCell ref="C9:C14"/>
    <mergeCell ref="F9:F14"/>
    <mergeCell ref="C15:C17"/>
    <mergeCell ref="C19:C21"/>
    <mergeCell ref="C22:C23"/>
    <mergeCell ref="B2:B8"/>
    <mergeCell ref="M2:O6"/>
    <mergeCell ref="D4:E4"/>
    <mergeCell ref="E7:E8"/>
    <mergeCell ref="F7:H7"/>
    <mergeCell ref="I7:L7"/>
    <mergeCell ref="M7:M8"/>
    <mergeCell ref="N7:N8"/>
    <mergeCell ref="O7:O8"/>
  </mergeCells>
  <phoneticPr fontId="28" type="noConversion"/>
  <pageMargins left="0.7" right="0.7" top="0.75" bottom="0.75" header="0.3" footer="0.3"/>
  <pageSetup paperSize="8"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1"/>
  <sheetViews>
    <sheetView zoomScale="70" zoomScaleNormal="70" workbookViewId="0">
      <pane ySplit="1" topLeftCell="A2" activePane="bottomLeft" state="frozen"/>
      <selection pane="bottomLeft"/>
    </sheetView>
  </sheetViews>
  <sheetFormatPr defaultColWidth="9.140625" defaultRowHeight="15"/>
  <cols>
    <col min="1" max="1" width="4.85546875" style="169" bestFit="1" customWidth="1"/>
    <col min="2" max="2" width="16.140625" style="138" bestFit="1" customWidth="1"/>
    <col min="3" max="3" width="19.140625" style="128" bestFit="1" customWidth="1"/>
    <col min="4" max="4" width="75.28515625" style="128" bestFit="1" customWidth="1"/>
    <col min="5" max="5" width="11.85546875" style="128" bestFit="1" customWidth="1"/>
    <col min="6" max="6" width="21.28515625" style="128" bestFit="1" customWidth="1"/>
    <col min="7" max="7" width="8.42578125" style="128" bestFit="1" customWidth="1"/>
    <col min="8" max="8" width="10.140625" style="128" bestFit="1" customWidth="1"/>
    <col min="9" max="9" width="31.28515625" style="128" bestFit="1" customWidth="1"/>
    <col min="10" max="10" width="11.7109375" style="128" bestFit="1" customWidth="1"/>
    <col min="11" max="11" width="11.28515625" style="128" bestFit="1" customWidth="1"/>
    <col min="12" max="12" width="22.85546875" style="127" customWidth="1"/>
    <col min="13" max="16384" width="9.140625" style="127"/>
  </cols>
  <sheetData>
    <row r="1" spans="1:11" s="170" customFormat="1" ht="43.5" customHeight="1" thickBot="1">
      <c r="A1" s="202" t="s">
        <v>96</v>
      </c>
      <c r="B1" s="203" t="s">
        <v>102</v>
      </c>
      <c r="C1" s="204" t="s">
        <v>97</v>
      </c>
      <c r="D1" s="204" t="s">
        <v>98</v>
      </c>
      <c r="E1" s="204" t="s">
        <v>106</v>
      </c>
      <c r="F1" s="203" t="s">
        <v>107</v>
      </c>
      <c r="G1" s="204" t="s">
        <v>100</v>
      </c>
      <c r="H1" s="204" t="s">
        <v>101</v>
      </c>
      <c r="I1" s="205" t="s">
        <v>99</v>
      </c>
      <c r="J1" s="213" t="s">
        <v>118</v>
      </c>
      <c r="K1" s="205" t="s">
        <v>119</v>
      </c>
    </row>
    <row r="2" spans="1:11">
      <c r="A2" s="200">
        <v>1</v>
      </c>
      <c r="B2" s="368" t="s">
        <v>103</v>
      </c>
      <c r="C2" s="131" t="str">
        <f>'Load List'!D11</f>
        <v>B6200, R6201</v>
      </c>
      <c r="D2" s="131" t="str">
        <f>'Load List'!E11</f>
        <v>AGITATED FEED VESSEL (w/ AGITATED ELEMENT) AND STRUCTURE</v>
      </c>
      <c r="E2" s="147">
        <f>1200+1185+2*250</f>
        <v>2885</v>
      </c>
      <c r="F2" s="157" t="s">
        <v>105</v>
      </c>
      <c r="G2" s="148">
        <f>VLOOKUP(D2,'Load List'!$E$11:$H$34,4,FALSE)*1000</f>
        <v>30000</v>
      </c>
      <c r="H2" s="149">
        <f>(G2-E2)/G2</f>
        <v>0.90383333333333338</v>
      </c>
      <c r="I2" s="158" t="s">
        <v>105</v>
      </c>
      <c r="J2" s="201"/>
      <c r="K2" s="206"/>
    </row>
    <row r="3" spans="1:11">
      <c r="A3" s="164">
        <v>2</v>
      </c>
      <c r="B3" s="369"/>
      <c r="C3" s="129" t="str">
        <f>'Load List'!D12</f>
        <v>H6202</v>
      </c>
      <c r="D3" s="129" t="str">
        <f>'Load List'!E12</f>
        <v>STARCH CAKE SCREW CONVEYOR AND STRUCTURE</v>
      </c>
      <c r="E3" s="137">
        <f>510+652+60</f>
        <v>1222</v>
      </c>
      <c r="F3" s="134" t="s">
        <v>105</v>
      </c>
      <c r="G3" s="139">
        <f>VLOOKUP(D3,'Load List'!$E$11:$H$34,4,FALSE)*1000</f>
        <v>14000</v>
      </c>
      <c r="H3" s="132">
        <f t="shared" ref="H3:H4" si="0">(G3-E3)/G3</f>
        <v>0.9127142857142857</v>
      </c>
      <c r="I3" s="133" t="s">
        <v>114</v>
      </c>
      <c r="J3" s="190"/>
      <c r="K3" s="207"/>
    </row>
    <row r="4" spans="1:11" ht="15.75" thickBot="1">
      <c r="A4" s="165">
        <v>3</v>
      </c>
      <c r="B4" s="370"/>
      <c r="C4" s="142" t="str">
        <f>'Load List'!D13</f>
        <v>H6203, H6204</v>
      </c>
      <c r="D4" s="142" t="str">
        <f>'Load List'!E13</f>
        <v>STARCH CAKE FEEDER, WET BLOWER AND STRUCTURE</v>
      </c>
      <c r="E4" s="171">
        <f>470+397+100</f>
        <v>967</v>
      </c>
      <c r="F4" s="143" t="s">
        <v>105</v>
      </c>
      <c r="G4" s="144">
        <f>VLOOKUP(D4,'Load List'!$E$11:$H$34,4,FALSE)*1000</f>
        <v>16000</v>
      </c>
      <c r="H4" s="145">
        <f t="shared" si="0"/>
        <v>0.93956249999999997</v>
      </c>
      <c r="I4" s="146" t="s">
        <v>114</v>
      </c>
      <c r="J4" s="191"/>
      <c r="K4" s="208"/>
    </row>
    <row r="5" spans="1:11">
      <c r="A5" s="166">
        <v>4</v>
      </c>
      <c r="B5" s="371" t="s">
        <v>104</v>
      </c>
      <c r="C5" s="151" t="s">
        <v>23</v>
      </c>
      <c r="D5" s="175" t="s">
        <v>122</v>
      </c>
      <c r="E5" s="172" t="s">
        <v>105</v>
      </c>
      <c r="F5" s="152" t="s">
        <v>105</v>
      </c>
      <c r="G5" s="153">
        <v>28000</v>
      </c>
      <c r="H5" s="152" t="s">
        <v>105</v>
      </c>
      <c r="I5" s="154" t="s">
        <v>109</v>
      </c>
      <c r="J5" s="192" t="s">
        <v>120</v>
      </c>
      <c r="K5" s="154" t="s">
        <v>120</v>
      </c>
    </row>
    <row r="6" spans="1:11">
      <c r="A6" s="164">
        <v>5</v>
      </c>
      <c r="B6" s="369"/>
      <c r="C6" s="129">
        <f>'Load List'!D15</f>
        <v>0</v>
      </c>
      <c r="D6" s="129" t="str">
        <f>'Load List'!E15</f>
        <v>DUCT 1: FROM ANTI FROSTING HEAT EXCHANGER TO FIRST CONDENSATE HEAT EXCHANGER</v>
      </c>
      <c r="E6" s="173" t="s">
        <v>105</v>
      </c>
      <c r="F6" s="134" t="s">
        <v>105</v>
      </c>
      <c r="G6" s="140" t="s">
        <v>105</v>
      </c>
      <c r="H6" s="134" t="s">
        <v>105</v>
      </c>
      <c r="I6" s="133" t="s">
        <v>105</v>
      </c>
      <c r="J6" s="193"/>
      <c r="K6" s="133"/>
    </row>
    <row r="7" spans="1:11" ht="30">
      <c r="A7" s="164">
        <v>6</v>
      </c>
      <c r="B7" s="369"/>
      <c r="C7" s="129">
        <f>'Load List'!D16</f>
        <v>0</v>
      </c>
      <c r="D7" s="228" t="str">
        <f>'Load List'!E16</f>
        <v>DUCT 2: FROM SECOND CONDENSATE HEAT EXCHANGER TO FLASH HEAT EXCHANGER</v>
      </c>
      <c r="E7" s="173" t="s">
        <v>105</v>
      </c>
      <c r="F7" s="134" t="s">
        <v>105</v>
      </c>
      <c r="G7" s="140" t="s">
        <v>105</v>
      </c>
      <c r="H7" s="134" t="s">
        <v>105</v>
      </c>
      <c r="I7" s="133" t="s">
        <v>105</v>
      </c>
      <c r="J7" s="193"/>
      <c r="K7" s="133"/>
    </row>
    <row r="8" spans="1:11">
      <c r="A8" s="164">
        <v>7</v>
      </c>
      <c r="B8" s="369"/>
      <c r="C8" s="129">
        <f>'Load List'!D17</f>
        <v>0</v>
      </c>
      <c r="D8" s="129" t="str">
        <f>'Load List'!E17</f>
        <v>DUCT 3: FROM SECOND STEAM HEAT EXCHANGER TO THIRD STEAM HEAT EXCHANGER</v>
      </c>
      <c r="E8" s="173" t="s">
        <v>105</v>
      </c>
      <c r="F8" s="134" t="s">
        <v>105</v>
      </c>
      <c r="G8" s="140" t="s">
        <v>105</v>
      </c>
      <c r="H8" s="134" t="s">
        <v>105</v>
      </c>
      <c r="I8" s="133" t="s">
        <v>105</v>
      </c>
      <c r="J8" s="193"/>
      <c r="K8" s="133"/>
    </row>
    <row r="9" spans="1:11">
      <c r="A9" s="164">
        <v>8</v>
      </c>
      <c r="B9" s="369"/>
      <c r="C9" s="129">
        <f>'Load List'!D18</f>
        <v>0</v>
      </c>
      <c r="D9" s="129" t="str">
        <f>'Load List'!E18</f>
        <v>DUCT 4: FROM LAST STEAM HEAT EXCHANGER TO DRYER DUCT</v>
      </c>
      <c r="E9" s="173" t="s">
        <v>105</v>
      </c>
      <c r="F9" s="134" t="s">
        <v>105</v>
      </c>
      <c r="G9" s="140" t="s">
        <v>105</v>
      </c>
      <c r="H9" s="134" t="s">
        <v>105</v>
      </c>
      <c r="I9" s="133" t="s">
        <v>105</v>
      </c>
      <c r="J9" s="193"/>
      <c r="K9" s="133"/>
    </row>
    <row r="10" spans="1:11" ht="15.75" thickBot="1">
      <c r="A10" s="167">
        <v>9</v>
      </c>
      <c r="B10" s="372"/>
      <c r="C10" s="130" t="str">
        <f>'Load List'!D19</f>
        <v>W6501- W6503 A/B- W6504 1~6</v>
      </c>
      <c r="D10" s="130" t="str">
        <f>'Load List'!E19</f>
        <v>ALL HEAT EXCHANGERS: ANTI FROST, CONDENSATE, FLASH, STEAM</v>
      </c>
      <c r="E10" s="174" t="s">
        <v>105</v>
      </c>
      <c r="F10" s="136" t="s">
        <v>105</v>
      </c>
      <c r="G10" s="155" t="s">
        <v>105</v>
      </c>
      <c r="H10" s="136" t="s">
        <v>105</v>
      </c>
      <c r="I10" s="156" t="s">
        <v>105</v>
      </c>
      <c r="J10" s="194"/>
      <c r="K10" s="156"/>
    </row>
    <row r="11" spans="1:11" ht="60">
      <c r="A11" s="166">
        <v>10</v>
      </c>
      <c r="B11" s="371" t="s">
        <v>108</v>
      </c>
      <c r="C11" s="151" t="str">
        <f>'Load List'!D21</f>
        <v>T6505</v>
      </c>
      <c r="D11" s="175" t="str">
        <f>'Load List'!E21</f>
        <v>STARCH DRYER DUCT FROM AIR HEATER ASSEMBLY TO CYCLONES ENTRY (DETAIL BELOW)</v>
      </c>
      <c r="E11" s="159">
        <f>8035+815</f>
        <v>8850</v>
      </c>
      <c r="F11" s="159">
        <f>'Ducts Calc - Ali'!M29</f>
        <v>6510.0138910050428</v>
      </c>
      <c r="G11" s="153">
        <v>14000</v>
      </c>
      <c r="H11" s="160">
        <f>(G11-E11)/G11</f>
        <v>0.36785714285714288</v>
      </c>
      <c r="I11" s="161" t="s">
        <v>113</v>
      </c>
      <c r="J11" s="211" t="s">
        <v>120</v>
      </c>
      <c r="K11" s="212" t="s">
        <v>120</v>
      </c>
    </row>
    <row r="12" spans="1:11">
      <c r="A12" s="164">
        <v>11</v>
      </c>
      <c r="B12" s="369"/>
      <c r="C12" s="129" t="str">
        <f>'Load List'!D22</f>
        <v>T6505 - PART 1</v>
      </c>
      <c r="D12" s="129" t="str">
        <f>'Load List'!E22</f>
        <v xml:space="preserve">PART 1: DUCT FROM AIR HEATER ASSEMBLY TO ELEVATION +5.9 m (RECTANGULAR CROSS SECTION) </v>
      </c>
      <c r="E12" s="173" t="s">
        <v>105</v>
      </c>
      <c r="F12" s="134" t="s">
        <v>105</v>
      </c>
      <c r="G12" s="139">
        <f>VLOOKUP(D12,'Load List'!$E$11:$H$34,4,FALSE)*1000</f>
        <v>23000</v>
      </c>
      <c r="H12" s="134" t="s">
        <v>105</v>
      </c>
      <c r="I12" s="133" t="s">
        <v>105</v>
      </c>
      <c r="J12" s="193"/>
      <c r="K12" s="133"/>
    </row>
    <row r="13" spans="1:11">
      <c r="A13" s="164">
        <v>12</v>
      </c>
      <c r="B13" s="369"/>
      <c r="C13" s="129" t="str">
        <f>'Load List'!D23</f>
        <v>T6505 - PART 2</v>
      </c>
      <c r="D13" s="129" t="str">
        <f>'Load List'!E23</f>
        <v xml:space="preserve">PART 2: DUCT FROM EL.+5.9 m TO ARC SECTION </v>
      </c>
      <c r="E13" s="173" t="s">
        <v>105</v>
      </c>
      <c r="F13" s="134" t="s">
        <v>105</v>
      </c>
      <c r="G13" s="139">
        <f>VLOOKUP(D13,'Load List'!$E$11:$H$34,4,FALSE)*1000</f>
        <v>36000</v>
      </c>
      <c r="H13" s="134" t="s">
        <v>105</v>
      </c>
      <c r="I13" s="133" t="s">
        <v>105</v>
      </c>
      <c r="J13" s="193"/>
      <c r="K13" s="133"/>
    </row>
    <row r="14" spans="1:11">
      <c r="A14" s="164">
        <v>13</v>
      </c>
      <c r="B14" s="369"/>
      <c r="C14" s="129" t="str">
        <f>'Load List'!D24</f>
        <v>T6505 - PART 3</v>
      </c>
      <c r="D14" s="129" t="str">
        <f>'Load List'!E24</f>
        <v xml:space="preserve">PART 3: DUCT ARC SECTION + EXPLOSION VENTS </v>
      </c>
      <c r="E14" s="173" t="s">
        <v>105</v>
      </c>
      <c r="F14" s="134" t="s">
        <v>105</v>
      </c>
      <c r="G14" s="139">
        <f>VLOOKUP(D14,'Load List'!$E$11:$H$34,4,FALSE)*1000</f>
        <v>19000</v>
      </c>
      <c r="H14" s="134" t="s">
        <v>105</v>
      </c>
      <c r="I14" s="133" t="s">
        <v>105</v>
      </c>
      <c r="J14" s="193"/>
      <c r="K14" s="133"/>
    </row>
    <row r="15" spans="1:11">
      <c r="A15" s="164">
        <v>14</v>
      </c>
      <c r="B15" s="369"/>
      <c r="C15" s="129" t="str">
        <f>'Load List'!D25</f>
        <v>T6505 - PART 4</v>
      </c>
      <c r="D15" s="129" t="str">
        <f>'Load List'!E25</f>
        <v>PART 4: DUCT FROM ARC SECTION TO CYCLONE DIVIDERS (RECTANGULAR CROSS SECTION + EXPLOSION VENTS)</v>
      </c>
      <c r="E15" s="173" t="s">
        <v>105</v>
      </c>
      <c r="F15" s="134" t="s">
        <v>105</v>
      </c>
      <c r="G15" s="139">
        <f>VLOOKUP(D15,'Load List'!$E$11:$H$34,4,FALSE)*1000</f>
        <v>23000</v>
      </c>
      <c r="H15" s="134" t="s">
        <v>105</v>
      </c>
      <c r="I15" s="133" t="s">
        <v>105</v>
      </c>
      <c r="J15" s="193"/>
      <c r="K15" s="133"/>
    </row>
    <row r="16" spans="1:11" ht="15.75" thickBot="1">
      <c r="A16" s="167">
        <v>15</v>
      </c>
      <c r="B16" s="372"/>
      <c r="C16" s="130" t="str">
        <f>'Load List'!D26</f>
        <v>T6505 - PART 5</v>
      </c>
      <c r="D16" s="130" t="str">
        <f>'Load List'!E26</f>
        <v>PART 5: DUCT FROM PART 4 TO CYCLONES + INTERNAL PARTS + VENTS</v>
      </c>
      <c r="E16" s="174" t="s">
        <v>105</v>
      </c>
      <c r="F16" s="136" t="s">
        <v>105</v>
      </c>
      <c r="G16" s="141">
        <f>VLOOKUP(D16,'Load List'!$E$11:$H$34,4,FALSE)*1000</f>
        <v>12000</v>
      </c>
      <c r="H16" s="136" t="s">
        <v>105</v>
      </c>
      <c r="I16" s="156" t="s">
        <v>105</v>
      </c>
      <c r="J16" s="194"/>
      <c r="K16" s="156"/>
    </row>
    <row r="17" spans="1:11">
      <c r="A17" s="166">
        <v>16</v>
      </c>
      <c r="B17" s="371" t="s">
        <v>112</v>
      </c>
      <c r="C17" s="151"/>
      <c r="D17" s="175" t="s">
        <v>112</v>
      </c>
      <c r="E17" s="172">
        <f>SUM(E18:E21)</f>
        <v>7939</v>
      </c>
      <c r="F17" s="152" t="s">
        <v>105</v>
      </c>
      <c r="G17" s="152" t="s">
        <v>105</v>
      </c>
      <c r="H17" s="152" t="s">
        <v>105</v>
      </c>
      <c r="I17" s="154"/>
      <c r="J17" s="198"/>
      <c r="K17" s="222"/>
    </row>
    <row r="18" spans="1:11">
      <c r="A18" s="164">
        <v>17</v>
      </c>
      <c r="B18" s="369"/>
      <c r="C18" s="223"/>
      <c r="D18" s="223" t="s">
        <v>124</v>
      </c>
      <c r="E18" s="173">
        <v>1902</v>
      </c>
      <c r="F18" s="224" t="s">
        <v>105</v>
      </c>
      <c r="G18" s="224" t="s">
        <v>105</v>
      </c>
      <c r="H18" s="224" t="s">
        <v>105</v>
      </c>
      <c r="I18" s="133"/>
      <c r="J18" s="225"/>
      <c r="K18" s="226"/>
    </row>
    <row r="19" spans="1:11">
      <c r="A19" s="164">
        <v>18</v>
      </c>
      <c r="B19" s="369"/>
      <c r="C19" s="223"/>
      <c r="D19" s="223" t="s">
        <v>125</v>
      </c>
      <c r="E19" s="173">
        <v>2976</v>
      </c>
      <c r="F19" s="223" t="s">
        <v>105</v>
      </c>
      <c r="G19" s="223" t="s">
        <v>105</v>
      </c>
      <c r="H19" s="223" t="s">
        <v>105</v>
      </c>
      <c r="I19" s="133"/>
      <c r="J19" s="225"/>
      <c r="K19" s="226"/>
    </row>
    <row r="20" spans="1:11">
      <c r="A20" s="164">
        <v>19</v>
      </c>
      <c r="B20" s="369"/>
      <c r="C20" s="223"/>
      <c r="D20" s="223" t="s">
        <v>126</v>
      </c>
      <c r="E20" s="173">
        <v>2628</v>
      </c>
      <c r="F20" s="223" t="s">
        <v>105</v>
      </c>
      <c r="G20" s="223" t="s">
        <v>105</v>
      </c>
      <c r="H20" s="223" t="s">
        <v>105</v>
      </c>
      <c r="I20" s="133"/>
      <c r="J20" s="225"/>
      <c r="K20" s="226"/>
    </row>
    <row r="21" spans="1:11" ht="15.75" thickBot="1">
      <c r="A21" s="167">
        <v>20</v>
      </c>
      <c r="B21" s="372"/>
      <c r="C21" s="219"/>
      <c r="D21" s="219" t="s">
        <v>127</v>
      </c>
      <c r="E21" s="174">
        <v>433</v>
      </c>
      <c r="F21" s="219" t="s">
        <v>105</v>
      </c>
      <c r="G21" s="219" t="s">
        <v>105</v>
      </c>
      <c r="H21" s="219" t="s">
        <v>105</v>
      </c>
      <c r="I21" s="156"/>
      <c r="J21" s="227"/>
      <c r="K21" s="135"/>
    </row>
    <row r="22" spans="1:11">
      <c r="A22" s="166">
        <v>21</v>
      </c>
      <c r="B22" s="373" t="s">
        <v>121</v>
      </c>
      <c r="C22" s="151"/>
      <c r="D22" s="175" t="s">
        <v>110</v>
      </c>
      <c r="E22" s="159">
        <f>5872+1321+1433+E26</f>
        <v>8826</v>
      </c>
      <c r="F22" s="159">
        <f>'Ducts Calc - Ali'!M56+F26</f>
        <v>6112.7740124228967</v>
      </c>
      <c r="G22" s="153">
        <f>'Load List'!H27*1000</f>
        <v>106000</v>
      </c>
      <c r="H22" s="160">
        <f>(G22-E22)/G22</f>
        <v>0.91673584905660377</v>
      </c>
      <c r="I22" s="154" t="s">
        <v>116</v>
      </c>
      <c r="J22" s="195"/>
      <c r="K22" s="209"/>
    </row>
    <row r="23" spans="1:11">
      <c r="A23" s="164">
        <v>22</v>
      </c>
      <c r="B23" s="374"/>
      <c r="C23" s="129" t="str">
        <f>'Load List'!D27</f>
        <v>F6506~6511</v>
      </c>
      <c r="D23" s="129" t="str">
        <f>'Load List'!E27</f>
        <v>STARCH DRYER SEPARATION CYCLONES</v>
      </c>
      <c r="E23" s="173" t="s">
        <v>105</v>
      </c>
      <c r="F23" s="134" t="s">
        <v>105</v>
      </c>
      <c r="G23" s="140" t="s">
        <v>105</v>
      </c>
      <c r="H23" s="134" t="s">
        <v>105</v>
      </c>
      <c r="I23" s="133" t="s">
        <v>105</v>
      </c>
      <c r="J23" s="193"/>
      <c r="K23" s="133"/>
    </row>
    <row r="24" spans="1:11">
      <c r="A24" s="164">
        <v>23</v>
      </c>
      <c r="B24" s="374"/>
      <c r="C24" s="129" t="str">
        <f>'Load List'!D28</f>
        <v>B6506~6511</v>
      </c>
      <c r="D24" s="129" t="str">
        <f>'Load List'!E28</f>
        <v>STARCH DRYER COLLECTING HOPPERS</v>
      </c>
      <c r="E24" s="173" t="s">
        <v>105</v>
      </c>
      <c r="F24" s="134" t="s">
        <v>105</v>
      </c>
      <c r="G24" s="140" t="s">
        <v>105</v>
      </c>
      <c r="H24" s="134" t="s">
        <v>105</v>
      </c>
      <c r="I24" s="133" t="s">
        <v>105</v>
      </c>
      <c r="J24" s="193"/>
      <c r="K24" s="133"/>
    </row>
    <row r="25" spans="1:11">
      <c r="A25" s="164">
        <v>24</v>
      </c>
      <c r="B25" s="374"/>
      <c r="C25" s="129" t="str">
        <f>'Load List'!D29</f>
        <v>B6512</v>
      </c>
      <c r="D25" s="129" t="str">
        <f>'Load List'!E29</f>
        <v>DRY STARCH RECEIVING SILO</v>
      </c>
      <c r="E25" s="173" t="s">
        <v>105</v>
      </c>
      <c r="F25" s="134" t="s">
        <v>105</v>
      </c>
      <c r="G25" s="140" t="s">
        <v>105</v>
      </c>
      <c r="H25" s="134" t="s">
        <v>105</v>
      </c>
      <c r="I25" s="133" t="s">
        <v>105</v>
      </c>
      <c r="J25" s="193"/>
      <c r="K25" s="133"/>
    </row>
    <row r="26" spans="1:11" ht="15.75" thickBot="1">
      <c r="A26" s="165">
        <v>25</v>
      </c>
      <c r="B26" s="374"/>
      <c r="C26" s="142" t="str">
        <f>'Load List'!D30</f>
        <v>H6514</v>
      </c>
      <c r="D26" s="142" t="str">
        <f>'Load List'!E30</f>
        <v>SILO AIRLOCK</v>
      </c>
      <c r="E26" s="184">
        <v>200</v>
      </c>
      <c r="F26" s="176">
        <v>200</v>
      </c>
      <c r="G26" s="185" t="s">
        <v>105</v>
      </c>
      <c r="H26" s="143" t="s">
        <v>105</v>
      </c>
      <c r="I26" s="146" t="s">
        <v>117</v>
      </c>
      <c r="J26" s="196"/>
      <c r="K26" s="146"/>
    </row>
    <row r="27" spans="1:11" ht="30.75" thickBot="1">
      <c r="A27" s="177">
        <v>26</v>
      </c>
      <c r="B27" s="183" t="s">
        <v>115</v>
      </c>
      <c r="C27" s="178" t="str">
        <f>'Load List'!D31</f>
        <v>H6513</v>
      </c>
      <c r="D27" s="178" t="str">
        <f>'Load List'!E31</f>
        <v>DRY STARCH SCREW CONVEYOR AND STRUCTURE</v>
      </c>
      <c r="E27" s="179">
        <f>712+305+100</f>
        <v>1117</v>
      </c>
      <c r="F27" s="180" t="s">
        <v>105</v>
      </c>
      <c r="G27" s="181">
        <f>VLOOKUP(D27,'Load List'!$E$11:$H$34,4,FALSE)*1000</f>
        <v>8000</v>
      </c>
      <c r="H27" s="182">
        <f t="shared" ref="H27" si="1">(G27-E27)/G27</f>
        <v>0.860375</v>
      </c>
      <c r="I27" s="186" t="s">
        <v>114</v>
      </c>
      <c r="J27" s="197"/>
      <c r="K27" s="210"/>
    </row>
    <row r="28" spans="1:11" ht="15" customHeight="1">
      <c r="A28" s="166">
        <v>27</v>
      </c>
      <c r="B28" s="150" t="s">
        <v>123</v>
      </c>
      <c r="C28" s="151" t="str">
        <f>'Load List'!D32</f>
        <v>V6515</v>
      </c>
      <c r="D28" s="151" t="str">
        <f>'Load List'!E32</f>
        <v>STARCH DRYER FAN</v>
      </c>
      <c r="E28" s="172" t="s">
        <v>105</v>
      </c>
      <c r="F28" s="152" t="s">
        <v>105</v>
      </c>
      <c r="G28" s="153">
        <f>VLOOKUP(D28,'Load List'!$E$11:$H$34,4,FALSE)*1000</f>
        <v>110000</v>
      </c>
      <c r="H28" s="151"/>
      <c r="I28" s="154" t="s">
        <v>109</v>
      </c>
      <c r="J28" s="198"/>
      <c r="K28" s="154" t="s">
        <v>120</v>
      </c>
    </row>
    <row r="29" spans="1:11" ht="30" customHeight="1">
      <c r="A29" s="200">
        <v>28</v>
      </c>
      <c r="B29" s="374" t="s">
        <v>128</v>
      </c>
      <c r="C29" s="131" t="str">
        <f>'Load List'!D33</f>
        <v>–</v>
      </c>
      <c r="D29" s="131" t="str">
        <f>'Load List'!E33</f>
        <v>DUCT FROM CYCLONE TO FAN INLET</v>
      </c>
      <c r="E29" s="147">
        <f>2876+1433</f>
        <v>4309</v>
      </c>
      <c r="F29" s="147">
        <f>'Ducts Calc - Ali'!M41</f>
        <v>2249.3821392463769</v>
      </c>
      <c r="G29" s="148">
        <f>VLOOKUP(D29,'Load List'!$E$11:$H$34,4,FALSE)*1000</f>
        <v>59000</v>
      </c>
      <c r="H29" s="149">
        <f>(G29-E29)/G29</f>
        <v>0.92696610169491522</v>
      </c>
      <c r="I29" s="158" t="s">
        <v>114</v>
      </c>
      <c r="J29" s="214" t="s">
        <v>120</v>
      </c>
      <c r="K29" s="215" t="s">
        <v>120</v>
      </c>
    </row>
    <row r="30" spans="1:11" ht="15.75" thickBot="1">
      <c r="A30" s="167">
        <v>29</v>
      </c>
      <c r="B30" s="375"/>
      <c r="C30" s="130" t="str">
        <f>'Load List'!D34</f>
        <v>–</v>
      </c>
      <c r="D30" s="130" t="str">
        <f>'Load List'!E34</f>
        <v xml:space="preserve">DUCT FROM FAN OUTLET TO ATMOSPHERE
(without SCRUBBER) </v>
      </c>
      <c r="E30" s="216">
        <v>84.5</v>
      </c>
      <c r="F30" s="217" t="s">
        <v>105</v>
      </c>
      <c r="G30" s="218" t="s">
        <v>105</v>
      </c>
      <c r="H30" s="219" t="s">
        <v>105</v>
      </c>
      <c r="I30" s="220" t="s">
        <v>105</v>
      </c>
      <c r="J30" s="221" t="s">
        <v>105</v>
      </c>
      <c r="K30" s="220" t="s">
        <v>105</v>
      </c>
    </row>
    <row r="31" spans="1:11" ht="15.75" thickBot="1">
      <c r="A31" s="168">
        <v>30</v>
      </c>
      <c r="B31" s="162" t="s">
        <v>111</v>
      </c>
      <c r="C31" s="188" t="s">
        <v>105</v>
      </c>
      <c r="D31" s="188" t="s">
        <v>105</v>
      </c>
      <c r="E31" s="187" t="s">
        <v>105</v>
      </c>
      <c r="F31" s="187" t="s">
        <v>105</v>
      </c>
      <c r="G31" s="163">
        <v>17000</v>
      </c>
      <c r="H31" s="188" t="s">
        <v>105</v>
      </c>
      <c r="I31" s="189" t="s">
        <v>109</v>
      </c>
      <c r="J31" s="199" t="s">
        <v>120</v>
      </c>
      <c r="K31" s="189" t="s">
        <v>120</v>
      </c>
    </row>
  </sheetData>
  <mergeCells count="6">
    <mergeCell ref="B2:B4"/>
    <mergeCell ref="B5:B10"/>
    <mergeCell ref="B11:B16"/>
    <mergeCell ref="B22:B26"/>
    <mergeCell ref="B29:B30"/>
    <mergeCell ref="B17:B21"/>
  </mergeCells>
  <phoneticPr fontId="28" type="noConversion"/>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Load List</vt:lpstr>
      <vt:lpstr>Ducts Calc - Ali</vt:lpstr>
      <vt:lpstr>Loads Check</vt:lpstr>
      <vt:lpstr>'Load List'!Print_Area</vt:lpstr>
      <vt:lpstr>'Loads Check'!Print_Area</vt:lpstr>
      <vt:lpstr>'Load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Maziar Tavakolian</cp:lastModifiedBy>
  <cp:lastPrinted>2026-04-19T21:18:19Z</cp:lastPrinted>
  <dcterms:created xsi:type="dcterms:W3CDTF">2015-05-21T02:00:00Z</dcterms:created>
  <dcterms:modified xsi:type="dcterms:W3CDTF">2026-04-19T22:13:49Z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